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.- Alex Castañeda\1.- PROYECTOS EMPRESARIALES\2.- FIIT\1.- Producto\0.-Youtube\2022\2026.04 Las Finanzas del Imperio Habsburgo\"/>
    </mc:Choice>
  </mc:AlternateContent>
  <xr:revisionPtr revIDLastSave="0" documentId="13_ncr:1_{3DFAB4C9-30AC-40D9-8B47-C72E6FD4FC80}" xr6:coauthVersionLast="47" xr6:coauthVersionMax="47" xr10:uidLastSave="{00000000-0000-0000-0000-000000000000}"/>
  <bookViews>
    <workbookView xWindow="-120" yWindow="-120" windowWidth="29040" windowHeight="15720" activeTab="1" xr2:uid="{0F275515-D650-4373-BB5D-9CF4E8565CA2}"/>
  </bookViews>
  <sheets>
    <sheet name="Hasburgo $" sheetId="5" r:id="rId1"/>
    <sheet name="Linea ESP - Concepto" sheetId="3" r:id="rId2"/>
    <sheet name="Linea AUS - Concept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O14" i="5"/>
  <c r="N14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I14" i="5" s="1"/>
  <c r="H16" i="5"/>
  <c r="G16" i="5"/>
  <c r="F16" i="5"/>
  <c r="F14" i="5" s="1"/>
  <c r="E16" i="5"/>
  <c r="U15" i="5"/>
  <c r="U14" i="5" s="1"/>
  <c r="T15" i="5"/>
  <c r="S15" i="5"/>
  <c r="S14" i="5" s="1"/>
  <c r="R15" i="5"/>
  <c r="R14" i="5" s="1"/>
  <c r="Q15" i="5"/>
  <c r="P15" i="5"/>
  <c r="O15" i="5"/>
  <c r="N15" i="5"/>
  <c r="M15" i="5"/>
  <c r="M14" i="5" s="1"/>
  <c r="L15" i="5"/>
  <c r="K15" i="5"/>
  <c r="K14" i="5" s="1"/>
  <c r="J15" i="5"/>
  <c r="J14" i="5" s="1"/>
  <c r="I15" i="5"/>
  <c r="H15" i="5"/>
  <c r="H14" i="5" s="1"/>
  <c r="G15" i="5"/>
  <c r="G14" i="5" s="1"/>
  <c r="F15" i="5"/>
  <c r="E15" i="5"/>
  <c r="E14" i="5" s="1"/>
  <c r="D15" i="5"/>
  <c r="D16" i="5"/>
  <c r="C16" i="5" s="1"/>
  <c r="C15" i="5"/>
  <c r="C14" i="5" s="1"/>
  <c r="U10" i="5"/>
  <c r="T10" i="5"/>
  <c r="S10" i="5"/>
  <c r="R10" i="5"/>
  <c r="Q10" i="5"/>
  <c r="P10" i="5"/>
  <c r="P13" i="5" s="1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U7" i="5"/>
  <c r="T7" i="5"/>
  <c r="T13" i="5" s="1"/>
  <c r="S7" i="5"/>
  <c r="R7" i="5"/>
  <c r="Q7" i="5"/>
  <c r="P7" i="5"/>
  <c r="O7" i="5"/>
  <c r="N7" i="5"/>
  <c r="M7" i="5"/>
  <c r="L7" i="5"/>
  <c r="L13" i="5" s="1"/>
  <c r="K7" i="5"/>
  <c r="J7" i="5"/>
  <c r="I7" i="5"/>
  <c r="H7" i="5"/>
  <c r="G7" i="5"/>
  <c r="F7" i="5"/>
  <c r="E7" i="5"/>
  <c r="D7" i="5"/>
  <c r="D13" i="5" s="1"/>
  <c r="C7" i="5"/>
  <c r="T21" i="4"/>
  <c r="R21" i="4"/>
  <c r="T22" i="4"/>
  <c r="S22" i="4"/>
  <c r="R22" i="4"/>
  <c r="S21" i="4"/>
  <c r="Q21" i="4"/>
  <c r="P21" i="4"/>
  <c r="O22" i="4"/>
  <c r="O21" i="4"/>
  <c r="N21" i="4"/>
  <c r="M22" i="4"/>
  <c r="L21" i="4"/>
  <c r="J21" i="4"/>
  <c r="L22" i="4"/>
  <c r="K22" i="4"/>
  <c r="J22" i="4"/>
  <c r="K21" i="4"/>
  <c r="I22" i="4"/>
  <c r="H21" i="4"/>
  <c r="G21" i="4"/>
  <c r="F21" i="4"/>
  <c r="F22" i="4"/>
  <c r="H22" i="4"/>
  <c r="G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J22" i="3"/>
  <c r="K22" i="3"/>
  <c r="L23" i="3"/>
  <c r="K23" i="3"/>
  <c r="L22" i="3"/>
  <c r="U23" i="3"/>
  <c r="T23" i="3"/>
  <c r="S23" i="3"/>
  <c r="U22" i="3"/>
  <c r="T22" i="3"/>
  <c r="P23" i="3"/>
  <c r="S22" i="3"/>
  <c r="P22" i="3"/>
  <c r="R23" i="3"/>
  <c r="R22" i="3"/>
  <c r="Q23" i="3"/>
  <c r="Q22" i="3"/>
  <c r="O23" i="3"/>
  <c r="N23" i="3"/>
  <c r="M23" i="3"/>
  <c r="M22" i="3"/>
  <c r="E24" i="3"/>
  <c r="F24" i="3"/>
  <c r="D24" i="3"/>
  <c r="C24" i="3"/>
  <c r="I24" i="3"/>
  <c r="H24" i="3"/>
  <c r="G24" i="3"/>
  <c r="U24" i="3"/>
  <c r="T24" i="3"/>
  <c r="S24" i="3"/>
  <c r="R24" i="3"/>
  <c r="Q24" i="3"/>
  <c r="P24" i="3"/>
  <c r="O24" i="3"/>
  <c r="N24" i="3"/>
  <c r="M24" i="3"/>
  <c r="L24" i="3"/>
  <c r="K24" i="3"/>
  <c r="J24" i="3"/>
  <c r="Q13" i="5" l="1"/>
  <c r="Q14" i="5"/>
  <c r="D14" i="5"/>
  <c r="L14" i="5"/>
  <c r="T14" i="5"/>
  <c r="G13" i="5"/>
  <c r="S13" i="5"/>
  <c r="H13" i="5"/>
  <c r="I13" i="5"/>
  <c r="O13" i="5"/>
  <c r="C13" i="5"/>
  <c r="F13" i="5"/>
  <c r="N13" i="5"/>
  <c r="E13" i="5"/>
  <c r="M13" i="5"/>
  <c r="U13" i="5"/>
  <c r="K13" i="5"/>
  <c r="J13" i="5"/>
  <c r="R13" i="5"/>
</calcChain>
</file>

<file path=xl/sharedStrings.xml><?xml version="1.0" encoding="utf-8"?>
<sst xmlns="http://schemas.openxmlformats.org/spreadsheetml/2006/main" count="842" uniqueCount="372">
  <si>
    <t>ACTIVOS</t>
  </si>
  <si>
    <t>FELIPE II</t>
  </si>
  <si>
    <t>FELIPE III</t>
  </si>
  <si>
    <t>FELIPE IV</t>
  </si>
  <si>
    <t>CARLOS II</t>
  </si>
  <si>
    <t>PASIVOS</t>
  </si>
  <si>
    <t>INGRESO</t>
  </si>
  <si>
    <t>GASTO</t>
  </si>
  <si>
    <t>RENTABILIDAD</t>
  </si>
  <si>
    <t>FERNANDO I</t>
  </si>
  <si>
    <t>MAX II</t>
  </si>
  <si>
    <t>RODOLFO II</t>
  </si>
  <si>
    <t>MAT II</t>
  </si>
  <si>
    <t>FERNANDO II</t>
  </si>
  <si>
    <t>FERNANDO III</t>
  </si>
  <si>
    <t>LEOPOLDO II</t>
  </si>
  <si>
    <t>Liderazgo</t>
  </si>
  <si>
    <t>Alianzas</t>
  </si>
  <si>
    <t>Poder Militar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</si>
  <si>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</si>
  <si>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</si>
  <si>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</si>
  <si>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</si>
  <si>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</si>
  <si>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</si>
  <si>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</si>
  <si>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</si>
  <si>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</si>
  <si>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</si>
  <si>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</si>
  <si>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</si>
  <si>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</si>
  <si>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</si>
  <si>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x</t>
  </si>
  <si>
    <t>w</t>
  </si>
  <si>
    <t>y</t>
  </si>
  <si>
    <t>z</t>
  </si>
  <si>
    <t>Castilla
Aragon</t>
  </si>
  <si>
    <t>Granada</t>
  </si>
  <si>
    <t>Caribe
Centro AME</t>
  </si>
  <si>
    <t>Napoles
Sicilia 
Navarra</t>
  </si>
  <si>
    <t>Paises Bajos
Austria
Imperio ALE</t>
  </si>
  <si>
    <t>Milán
México
COL / VEN</t>
  </si>
  <si>
    <t>Perú
Chile
La Plata</t>
  </si>
  <si>
    <t>Macao
Filipinas
Ruta Asia</t>
  </si>
  <si>
    <r>
      <t xml:space="preserve">Inglaterra
(Temporal)
</t>
    </r>
    <r>
      <rPr>
        <sz val="9"/>
        <color rgb="FFC00000"/>
        <rFont val="Calibri"/>
        <family val="2"/>
      </rPr>
      <t>AUS / ALE</t>
    </r>
  </si>
  <si>
    <t>Papado</t>
  </si>
  <si>
    <t>Fuerte</t>
  </si>
  <si>
    <t>Medio</t>
  </si>
  <si>
    <t>Débil</t>
  </si>
  <si>
    <t>-</t>
  </si>
  <si>
    <t>Rutas África
Ruta Asia</t>
  </si>
  <si>
    <t>Máximo</t>
  </si>
  <si>
    <t>Portugal
Brásil
Ruta África</t>
  </si>
  <si>
    <t>Franco Cond
Luxemburg
Le Mons</t>
  </si>
  <si>
    <t xml:space="preserve">Rosellon
Cerdeña
1/6 Flandés </t>
  </si>
  <si>
    <t>Más Plazas en Flándes</t>
  </si>
  <si>
    <t>Paises Bajos
Neerland..
Portugal</t>
  </si>
  <si>
    <t>Fuerte 
Bajando</t>
  </si>
  <si>
    <t>Medio
Bajando</t>
  </si>
  <si>
    <t>Máximo
Bajando</t>
  </si>
  <si>
    <t xml:space="preserve">Fuerte
Bajando </t>
  </si>
  <si>
    <t>💀
Heredo a Borbón</t>
  </si>
  <si>
    <t>Derrota
Westphalia</t>
  </si>
  <si>
    <t>Derrota
Pirineos</t>
  </si>
  <si>
    <t>Grandes Perdidas</t>
  </si>
  <si>
    <t>Fuerte
Subiendo</t>
  </si>
  <si>
    <t>Fuerte 
Subiendo</t>
  </si>
  <si>
    <t>Bajo
Subiendo</t>
  </si>
  <si>
    <t>Medio
Subiendo</t>
  </si>
  <si>
    <t>CARLOS I/V</t>
  </si>
  <si>
    <t>Tierras/Título</t>
  </si>
  <si>
    <t>Bajo
Declive</t>
  </si>
  <si>
    <t>Malo</t>
  </si>
  <si>
    <t>Desastre</t>
  </si>
  <si>
    <t>RH: Corte, Gob,
 Educación</t>
  </si>
  <si>
    <t>Guerra / Conflicto</t>
  </si>
  <si>
    <t>Política Interna</t>
  </si>
  <si>
    <t>Impuestos /
 Arancel</t>
  </si>
  <si>
    <t>Externo: Iglesia
Subsidio, Donación</t>
  </si>
  <si>
    <t>Colonias:
 AME/ASIA/ÁFRICA</t>
  </si>
  <si>
    <t>Baja</t>
  </si>
  <si>
    <t>Política 
Monetaria</t>
  </si>
  <si>
    <t>Reforma
Moneda F.</t>
  </si>
  <si>
    <t>Shock
Monetario</t>
  </si>
  <si>
    <t>Reforma
Gradual</t>
  </si>
  <si>
    <t>Austeridad</t>
  </si>
  <si>
    <t>Despilfarro</t>
  </si>
  <si>
    <t>Poderosa
Reduciendo</t>
  </si>
  <si>
    <t>En Acuerdo</t>
  </si>
  <si>
    <t>Corte / Nobles</t>
  </si>
  <si>
    <t>Revuelta
Comuneros</t>
  </si>
  <si>
    <t>💀</t>
  </si>
  <si>
    <t>Central
En Control</t>
  </si>
  <si>
    <t>"El Valido"
Olivares</t>
  </si>
  <si>
    <t>Instituciones</t>
  </si>
  <si>
    <t>Regente
Maria AUS
Nithard</t>
  </si>
  <si>
    <t>"El Valido"
J. Jose AUS
Valenzuela</t>
  </si>
  <si>
    <t>"El Valido"
Oropesa
Portocarrer</t>
  </si>
  <si>
    <t>Reducción</t>
  </si>
  <si>
    <t>Guerra Civ.
Portugal</t>
  </si>
  <si>
    <t>Interés Deuda
 % de Ing</t>
  </si>
  <si>
    <t>Guerra 
% de Ing.</t>
  </si>
  <si>
    <t>Corte 
Abruto</t>
  </si>
  <si>
    <t>Máximo
bajando</t>
  </si>
  <si>
    <t>Bajo</t>
  </si>
  <si>
    <t>Bajo
Piratas</t>
  </si>
  <si>
    <t>Tregua HOL</t>
  </si>
  <si>
    <t>Francia</t>
  </si>
  <si>
    <t>Holanda</t>
  </si>
  <si>
    <t>Francia
Portugal</t>
  </si>
  <si>
    <t>Suecia
Francia
HOL y POR</t>
  </si>
  <si>
    <t>Fuertes</t>
  </si>
  <si>
    <t>Reformas
Fuerte</t>
  </si>
  <si>
    <t>Medio
Deterioro</t>
  </si>
  <si>
    <t>Medio
Corrupt.</t>
  </si>
  <si>
    <t>"El Valido"
Lerma
Fraudes</t>
  </si>
  <si>
    <t>Despilfarro
Máximo</t>
  </si>
  <si>
    <t>"El Valido"</t>
  </si>
  <si>
    <t>Habsburgo
AUS/PB/ALE
Papado</t>
  </si>
  <si>
    <t>Portugal
Inglaterra
Papado</t>
  </si>
  <si>
    <t>AUS/ALE
Papado</t>
  </si>
  <si>
    <t>Devaluación
Hiperinfla.</t>
  </si>
  <si>
    <t>Sube</t>
  </si>
  <si>
    <t>Reforma
Edu Inquisic</t>
  </si>
  <si>
    <t>Extraordinarios</t>
  </si>
  <si>
    <r>
      <t xml:space="preserve">Suecia
</t>
    </r>
    <r>
      <rPr>
        <sz val="9"/>
        <color rgb="FFC00000"/>
        <rFont val="Calibri"/>
        <family val="2"/>
      </rPr>
      <t>Holanda</t>
    </r>
    <r>
      <rPr>
        <sz val="9"/>
        <color theme="9" tint="-0.249977111117893"/>
        <rFont val="Calibri"/>
        <family val="2"/>
      </rPr>
      <t xml:space="preserve">
</t>
    </r>
    <r>
      <rPr>
        <sz val="9"/>
        <color rgb="FFC00000"/>
        <rFont val="Calibri"/>
        <family val="2"/>
      </rPr>
      <t>Camino ESP</t>
    </r>
  </si>
  <si>
    <t>Exprop.
 Lermistas</t>
  </si>
  <si>
    <t>Papado
Iglesia 
Española</t>
  </si>
  <si>
    <t>Embargos 
Privados</t>
  </si>
  <si>
    <t>Titulos Nobles</t>
  </si>
  <si>
    <t>Titulos Nob/Militar</t>
  </si>
  <si>
    <t>Reducción
-70%</t>
  </si>
  <si>
    <t>Donaciones
de Ricos</t>
  </si>
  <si>
    <t>Papado
Iglesia 
Don. Ricos</t>
  </si>
  <si>
    <t>En Crisis</t>
  </si>
  <si>
    <t>Default de
Personas</t>
  </si>
  <si>
    <t>Inútiles
Corruptas</t>
  </si>
  <si>
    <t>Venta Puestos de trabajo</t>
  </si>
  <si>
    <r>
      <t xml:space="preserve">AUS/ALE
Papado
</t>
    </r>
    <r>
      <rPr>
        <sz val="9"/>
        <color rgb="FFFFC000"/>
        <rFont val="Calibri"/>
        <family val="2"/>
      </rPr>
      <t>Francia?</t>
    </r>
  </si>
  <si>
    <t>AUS/ALE
Papado
ING/HOL</t>
  </si>
  <si>
    <t>Agotado</t>
  </si>
  <si>
    <r>
      <t xml:space="preserve">AUS/ALE
Papado
</t>
    </r>
    <r>
      <rPr>
        <sz val="9"/>
        <color rgb="FFC00000"/>
        <rFont val="Calibri"/>
        <family val="2"/>
      </rPr>
      <t>Francia</t>
    </r>
  </si>
  <si>
    <t>Todos se Reparten los REINOS</t>
  </si>
  <si>
    <t>Nulo</t>
  </si>
  <si>
    <t>Media</t>
  </si>
  <si>
    <t>Papado
va Herejes</t>
  </si>
  <si>
    <t>Papado
vs OTOM.</t>
  </si>
  <si>
    <t>Reforma
Virreinatos</t>
  </si>
  <si>
    <t>Sube
Paises Bajos</t>
  </si>
  <si>
    <r>
      <rPr>
        <sz val="9"/>
        <color theme="9" tint="-0.249977111117893"/>
        <rFont val="Calibri"/>
        <family val="2"/>
      </rPr>
      <t xml:space="preserve">Holanda
Bohemia
</t>
    </r>
    <r>
      <rPr>
        <sz val="9"/>
        <color rgb="FFC00000"/>
        <rFont val="Calibri"/>
        <family val="2"/>
      </rPr>
      <t>Asia / África</t>
    </r>
  </si>
  <si>
    <t>Central
Madrid</t>
  </si>
  <si>
    <r>
      <rPr>
        <b/>
        <sz val="9"/>
        <color theme="9" tint="-0.249977111117893"/>
        <rFont val="Calibri"/>
        <family val="2"/>
      </rPr>
      <t>OTOMANOS</t>
    </r>
    <r>
      <rPr>
        <sz val="9"/>
        <color theme="9" tint="-0.249977111117893"/>
        <rFont val="Calibri"/>
        <family val="2"/>
      </rPr>
      <t xml:space="preserve">
Expand Amé
Portugal</t>
    </r>
  </si>
  <si>
    <t>Venta Tierra De Iglesia</t>
  </si>
  <si>
    <t>Sube
Alcabala</t>
  </si>
  <si>
    <t>Exprop. Priv de América</t>
  </si>
  <si>
    <r>
      <t xml:space="preserve">Reestructu
</t>
    </r>
    <r>
      <rPr>
        <sz val="9"/>
        <color rgb="FFFFC000"/>
        <rFont val="Calibri"/>
        <family val="2"/>
      </rPr>
      <t>Deval Infla.</t>
    </r>
  </si>
  <si>
    <r>
      <rPr>
        <sz val="9"/>
        <color rgb="FFC00000"/>
        <rFont val="Calibri"/>
        <family val="2"/>
      </rPr>
      <t>Reestructu</t>
    </r>
    <r>
      <rPr>
        <sz val="9"/>
        <color rgb="FFFFC000"/>
        <rFont val="Calibri"/>
        <family val="2"/>
      </rPr>
      <t xml:space="preserve">
Deval Infla.</t>
    </r>
  </si>
  <si>
    <t>Perdida Prestigio Crediticio</t>
  </si>
  <si>
    <r>
      <t xml:space="preserve">Default
</t>
    </r>
    <r>
      <rPr>
        <sz val="9"/>
        <color theme="9" tint="-0.249977111117893"/>
        <rFont val="Calibri"/>
        <family val="2"/>
      </rPr>
      <t>Prestigio Crediticio</t>
    </r>
  </si>
  <si>
    <r>
      <t xml:space="preserve">Default
</t>
    </r>
    <r>
      <rPr>
        <sz val="9"/>
        <color rgb="FFFFC000"/>
        <rFont val="Calibri"/>
        <family val="2"/>
      </rPr>
      <t>Hipoteca Futura</t>
    </r>
  </si>
  <si>
    <t>Hipoteca Futura</t>
  </si>
  <si>
    <r>
      <t xml:space="preserve">Máximo
</t>
    </r>
    <r>
      <rPr>
        <sz val="9"/>
        <color rgb="FFC00000"/>
        <rFont val="Calibri"/>
        <family val="2"/>
      </rPr>
      <t>No atractivo</t>
    </r>
  </si>
  <si>
    <t>Saqueos HOL/ROMA</t>
  </si>
  <si>
    <r>
      <t>Papado</t>
    </r>
    <r>
      <rPr>
        <b/>
        <sz val="9"/>
        <color theme="9" tint="-0.249977111117893"/>
        <rFont val="Calibri"/>
        <family val="2"/>
      </rPr>
      <t xml:space="preserve">
Francia</t>
    </r>
    <r>
      <rPr>
        <sz val="9"/>
        <color theme="9" tint="-0.249977111117893"/>
        <rFont val="Calibri"/>
        <family val="2"/>
      </rPr>
      <t xml:space="preserve">
Holanda</t>
    </r>
  </si>
  <si>
    <t>Desorden</t>
  </si>
  <si>
    <t>Oro y plata
Real, Ducad
Maravedi</t>
  </si>
  <si>
    <t>Devaluación
Vellon</t>
  </si>
  <si>
    <r>
      <t xml:space="preserve">Oro y plata
</t>
    </r>
    <r>
      <rPr>
        <sz val="9"/>
        <color rgb="FFFFC000"/>
        <rFont val="Calibri"/>
        <family val="2"/>
      </rPr>
      <t>Inflación</t>
    </r>
  </si>
  <si>
    <t>Default
Reestructu
Deval Infla.</t>
  </si>
  <si>
    <t>Real Plata Maravedi</t>
  </si>
  <si>
    <t>Pago de Deudas</t>
  </si>
  <si>
    <t>Baja Deuda</t>
  </si>
  <si>
    <t>Baja Deuda
Subiendo</t>
  </si>
  <si>
    <r>
      <t xml:space="preserve">Prestigio ⬆️
</t>
    </r>
    <r>
      <rPr>
        <sz val="9"/>
        <color rgb="FFFFC000"/>
        <rFont val="Calibri"/>
        <family val="2"/>
      </rPr>
      <t>Endeudam.</t>
    </r>
  </si>
  <si>
    <t>Prestigio ⬇️ Crediticio</t>
  </si>
  <si>
    <t>Suecia
Francia</t>
  </si>
  <si>
    <r>
      <t xml:space="preserve">Suecia
</t>
    </r>
    <r>
      <rPr>
        <sz val="9"/>
        <color rgb="FFC00000"/>
        <rFont val="Calibri"/>
        <family val="2"/>
      </rPr>
      <t>Francia</t>
    </r>
  </si>
  <si>
    <t>Suecia</t>
  </si>
  <si>
    <t>Rev. Bohemi
Protestants
Dinamarca</t>
  </si>
  <si>
    <t>Desacuerdo Principes</t>
  </si>
  <si>
    <t>Acuerdo Principes</t>
  </si>
  <si>
    <t>Pacificar Principes
Protestant</t>
  </si>
  <si>
    <r>
      <t xml:space="preserve">Acuerdo Principes
</t>
    </r>
    <r>
      <rPr>
        <sz val="9"/>
        <color rgb="FFC00000"/>
        <rFont val="Calibri"/>
        <family val="2"/>
      </rPr>
      <t>(Nace PROT)</t>
    </r>
  </si>
  <si>
    <t>Limitadas</t>
  </si>
  <si>
    <t>Reyes Católicos ESP</t>
  </si>
  <si>
    <t>Borgoña (Paises Baj.)
Papado</t>
  </si>
  <si>
    <t>2/3 Hungria</t>
  </si>
  <si>
    <t>Austria</t>
  </si>
  <si>
    <t>Fuerte
(Dudas FIV)</t>
  </si>
  <si>
    <t>MAXIEMILIANO I</t>
  </si>
  <si>
    <t>REYES CATÓLICOS</t>
  </si>
  <si>
    <r>
      <t xml:space="preserve">OTOMANO
</t>
    </r>
    <r>
      <rPr>
        <sz val="9"/>
        <color theme="9" tint="-0.249977111117893"/>
        <rFont val="Calibri"/>
        <family val="2"/>
      </rPr>
      <t>Protestant.</t>
    </r>
  </si>
  <si>
    <r>
      <rPr>
        <sz val="9"/>
        <color rgb="FFFFC000"/>
        <rFont val="Calibri"/>
        <family val="2"/>
      </rPr>
      <t>OTOMANO</t>
    </r>
    <r>
      <rPr>
        <sz val="9"/>
        <color theme="9" tint="-0.249977111117893"/>
        <rFont val="Calibri"/>
        <family val="2"/>
      </rPr>
      <t xml:space="preserve">
Protestant.</t>
    </r>
  </si>
  <si>
    <t>Reformas
Medio</t>
  </si>
  <si>
    <t>Francia
(Pavia)</t>
  </si>
  <si>
    <t>Moderniza
Medio</t>
  </si>
  <si>
    <r>
      <t xml:space="preserve">Papado
</t>
    </r>
    <r>
      <rPr>
        <sz val="9"/>
        <color theme="9" tint="-0.249977111117893"/>
        <rFont val="Calibri"/>
        <family val="2"/>
      </rPr>
      <t>Baviera</t>
    </r>
  </si>
  <si>
    <t>Papado
Baviera</t>
  </si>
  <si>
    <t>Diezmo
vs OTOM</t>
  </si>
  <si>
    <t>Papado
vs Herejes</t>
  </si>
  <si>
    <t>Voto Extra
Guerra OTO</t>
  </si>
  <si>
    <r>
      <t xml:space="preserve">Sube BOH
</t>
    </r>
    <r>
      <rPr>
        <sz val="9"/>
        <color rgb="FFC00000"/>
        <rFont val="Calibri"/>
        <family val="2"/>
      </rPr>
      <t>Rechazan Alcabala</t>
    </r>
  </si>
  <si>
    <t>Sube, más
Expropiar Protestante</t>
  </si>
  <si>
    <t>Austeridad
Defensa</t>
  </si>
  <si>
    <r>
      <t xml:space="preserve">Fuerte Plata
Prudente
</t>
    </r>
    <r>
      <rPr>
        <sz val="9"/>
        <color rgb="FFFFC000"/>
        <rFont val="Calibri"/>
        <family val="2"/>
      </rPr>
      <t>Inflación</t>
    </r>
  </si>
  <si>
    <t>Sube Poco</t>
  </si>
  <si>
    <r>
      <t xml:space="preserve">Fuerte Plata
Prudente
</t>
    </r>
    <r>
      <rPr>
        <sz val="9"/>
        <color rgb="FFFFC000"/>
        <rFont val="Calibri"/>
        <family val="2"/>
      </rPr>
      <t>Desigual</t>
    </r>
  </si>
  <si>
    <t>Profesional</t>
  </si>
  <si>
    <t>Polonia
Baviera
Protestante</t>
  </si>
  <si>
    <t>Central</t>
  </si>
  <si>
    <r>
      <t xml:space="preserve">Principes
Rebeldes
</t>
    </r>
    <r>
      <rPr>
        <sz val="9"/>
        <color theme="9" tint="-0.249977111117893"/>
        <rFont val="Calibri"/>
        <family val="2"/>
      </rPr>
      <t>Central BOH</t>
    </r>
  </si>
  <si>
    <r>
      <t xml:space="preserve">Desacuerdo Principes
</t>
    </r>
    <r>
      <rPr>
        <sz val="9"/>
        <color theme="9" tint="-0.249977111117893"/>
        <rFont val="Calibri"/>
        <family val="2"/>
      </rPr>
      <t>Central VIEN</t>
    </r>
  </si>
  <si>
    <t>Fuerte bajando</t>
  </si>
  <si>
    <t>Medio Bajando</t>
  </si>
  <si>
    <t>Lleno de hechizeros</t>
  </si>
  <si>
    <t>Protestante
vs OTOMAN</t>
  </si>
  <si>
    <r>
      <t xml:space="preserve">Frontera M.
HUN vs OTO
</t>
    </r>
    <r>
      <rPr>
        <sz val="9"/>
        <color rgb="FFFFC000"/>
        <rFont val="Calibri"/>
        <family val="2"/>
      </rPr>
      <t>(Lepanto)</t>
    </r>
  </si>
  <si>
    <t>Endeudam Defensa</t>
  </si>
  <si>
    <t>Mantiene
 Poco</t>
  </si>
  <si>
    <r>
      <t xml:space="preserve">Prestigio ⬆️
</t>
    </r>
    <r>
      <rPr>
        <sz val="9"/>
        <color rgb="FFFF0000"/>
        <rFont val="Calibri"/>
        <family val="2"/>
      </rPr>
      <t>Endeudam.</t>
    </r>
  </si>
  <si>
    <r>
      <rPr>
        <sz val="9"/>
        <color theme="9" tint="-0.249977111117893"/>
        <rFont val="Calibri"/>
        <family val="2"/>
      </rPr>
      <t>Portugal</t>
    </r>
    <r>
      <rPr>
        <sz val="9"/>
        <color rgb="FFFFC000"/>
        <rFont val="Calibri"/>
        <family val="2"/>
      </rPr>
      <t xml:space="preserve">
</t>
    </r>
    <r>
      <rPr>
        <sz val="9"/>
        <color theme="9" tint="-0.249977111117893"/>
        <rFont val="Calibri"/>
        <family val="2"/>
      </rPr>
      <t>Inglaterra</t>
    </r>
    <r>
      <rPr>
        <sz val="9"/>
        <color rgb="FFFFC000"/>
        <rFont val="Calibri"/>
        <family val="2"/>
      </rPr>
      <t xml:space="preserve">
Papado</t>
    </r>
  </si>
  <si>
    <r>
      <rPr>
        <sz val="9"/>
        <color theme="9" tint="-0.249977111117893"/>
        <rFont val="Calibri"/>
        <family val="2"/>
      </rPr>
      <t>Portugal</t>
    </r>
    <r>
      <rPr>
        <sz val="9"/>
        <color rgb="FFFF0000"/>
        <rFont val="Calibri"/>
        <family val="2"/>
      </rPr>
      <t xml:space="preserve">
</t>
    </r>
    <r>
      <rPr>
        <sz val="9"/>
        <color theme="9" tint="-0.249977111117893"/>
        <rFont val="Calibri"/>
        <family val="2"/>
      </rPr>
      <t>Inglaterra</t>
    </r>
    <r>
      <rPr>
        <sz val="9"/>
        <color rgb="FFFF0000"/>
        <rFont val="Calibri"/>
        <family val="2"/>
      </rPr>
      <t xml:space="preserve">
Papado</t>
    </r>
  </si>
  <si>
    <r>
      <rPr>
        <sz val="9"/>
        <color theme="9" tint="-0.249977111117893"/>
        <rFont val="Calibri"/>
        <family val="2"/>
      </rPr>
      <t>Portugal</t>
    </r>
    <r>
      <rPr>
        <sz val="9"/>
        <color rgb="FFFFC000"/>
        <rFont val="Calibri"/>
        <family val="2"/>
      </rPr>
      <t xml:space="preserve">
</t>
    </r>
    <r>
      <rPr>
        <sz val="9"/>
        <color rgb="FFC00000"/>
        <rFont val="Calibri"/>
        <family val="2"/>
      </rPr>
      <t>Inglaterra</t>
    </r>
    <r>
      <rPr>
        <sz val="9"/>
        <color rgb="FFFFC000"/>
        <rFont val="Calibri"/>
        <family val="2"/>
      </rPr>
      <t xml:space="preserve">
Papado</t>
    </r>
  </si>
  <si>
    <r>
      <t xml:space="preserve">AUS/ALE
Inglaterra
</t>
    </r>
    <r>
      <rPr>
        <sz val="9"/>
        <color rgb="FFFFC000"/>
        <rFont val="Calibri"/>
        <family val="2"/>
      </rPr>
      <t>Papado</t>
    </r>
  </si>
  <si>
    <t>AUS/ALE
Inglaterra
Papado</t>
  </si>
  <si>
    <t>Centrado en Castilla</t>
  </si>
  <si>
    <t xml:space="preserve">Sube Poco </t>
  </si>
  <si>
    <t>Sube Todos
Sube Italia</t>
  </si>
  <si>
    <t>Francia
OTOMANO
Protestante</t>
  </si>
  <si>
    <r>
      <t xml:space="preserve">Papado
Francia
</t>
    </r>
    <r>
      <rPr>
        <sz val="9"/>
        <color rgb="FFFFC000"/>
        <rFont val="Calibri"/>
        <family val="2"/>
      </rPr>
      <t>OTOMANO</t>
    </r>
  </si>
  <si>
    <t>Botín FRA
Saq. ROM</t>
  </si>
  <si>
    <t>Títulos
Oficios</t>
  </si>
  <si>
    <r>
      <rPr>
        <sz val="9"/>
        <color rgb="FFFFC000"/>
        <rFont val="Calibri"/>
        <family val="2"/>
      </rPr>
      <t>Grandes ESP</t>
    </r>
    <r>
      <rPr>
        <sz val="9"/>
        <color theme="9" tint="-0.249977111117893"/>
        <rFont val="Calibri"/>
        <family val="2"/>
      </rPr>
      <t xml:space="preserve">
Regencias ESP/PB/ITA</t>
    </r>
  </si>
  <si>
    <t>Fuerte
Virreinatos</t>
  </si>
  <si>
    <t>Nulo
(deshereda)</t>
  </si>
  <si>
    <t>Exprop. Herejes</t>
  </si>
  <si>
    <t>Riesgoso</t>
  </si>
  <si>
    <t>Fuerte
Reforma
Educativa</t>
  </si>
  <si>
    <t>Fuerte
Inversión
Universid.</t>
  </si>
  <si>
    <t>Obsoletas
Corrupt.</t>
  </si>
  <si>
    <t>Bula Papal
AMÉRICA</t>
  </si>
  <si>
    <t>Fuerte
Reform Mil</t>
  </si>
  <si>
    <t>Austeridad
Beneficencia</t>
  </si>
  <si>
    <t>Nobles 
Locales</t>
  </si>
  <si>
    <t>Reforma
Consejos</t>
  </si>
  <si>
    <t>Medio
Reform. 
Orden Milit</t>
  </si>
  <si>
    <t>Fuertes
Patrona.Igle
Santa Inquis</t>
  </si>
  <si>
    <t>ISABEL Y FERNANDO REYES CATÓLICOS</t>
  </si>
  <si>
    <t>MAXIEMILIANO I HABSBURGO</t>
  </si>
  <si>
    <t>Papado: Cruzada 
Granada</t>
  </si>
  <si>
    <t>Papado: Evangelizar AMÉRICA</t>
  </si>
  <si>
    <t>Orden Milit.
Calatrava, Etc</t>
  </si>
  <si>
    <t>Primeros Ingresos</t>
  </si>
  <si>
    <t>Donacion Amigos</t>
  </si>
  <si>
    <t>Venta Joyas</t>
  </si>
  <si>
    <t>Imp. ESPAÑ
Paises Bajos
Franc Cond</t>
  </si>
  <si>
    <t>Imp. ESPAÑ
Bohemia
Hungria</t>
  </si>
  <si>
    <t>Sube
En medio de Crisis</t>
  </si>
  <si>
    <t>Profesional
Burocrático</t>
  </si>
  <si>
    <t>Central
Praga
Burocrático</t>
  </si>
  <si>
    <t>OTOMANOS
Gran Guer. Turca</t>
  </si>
  <si>
    <r>
      <t xml:space="preserve">Imp. ESPAÑ
POL/BAV
</t>
    </r>
    <r>
      <rPr>
        <sz val="9"/>
        <color rgb="FFC00000"/>
        <rFont val="Calibri"/>
        <family val="2"/>
      </rPr>
      <t>Protestante</t>
    </r>
  </si>
  <si>
    <t>Profesional
Burocrático
Jesuita</t>
  </si>
  <si>
    <r>
      <rPr>
        <sz val="9"/>
        <color rgb="FFFFC000"/>
        <rFont val="Calibri"/>
        <family val="2"/>
      </rPr>
      <t>Burcrático</t>
    </r>
    <r>
      <rPr>
        <sz val="9"/>
        <color theme="9" tint="-0.249977111117893"/>
        <rFont val="Calibri"/>
        <family val="2"/>
      </rPr>
      <t xml:space="preserve">
Jesuita vs </t>
    </r>
    <r>
      <rPr>
        <sz val="9"/>
        <color rgb="FFC00000"/>
        <rFont val="Calibri"/>
        <family val="2"/>
      </rPr>
      <t>Alquimistas</t>
    </r>
  </si>
  <si>
    <r>
      <t xml:space="preserve">Imp. ESPAÑ
POL/BAV
</t>
    </r>
    <r>
      <rPr>
        <sz val="9"/>
        <color rgb="FFFFC000"/>
        <rFont val="Calibri"/>
        <family val="2"/>
      </rPr>
      <t>Protestante</t>
    </r>
  </si>
  <si>
    <t>Tierras
Protestante</t>
  </si>
  <si>
    <t>Expropiar Protestante</t>
  </si>
  <si>
    <t>Frontera Militar HUN</t>
  </si>
  <si>
    <t>Exprop. Prot
Front. HUN
Voto Extra</t>
  </si>
  <si>
    <t>Imperiales Extraordin
Imp. ESP</t>
  </si>
  <si>
    <t>Frontera M.
HUN vs OTO</t>
  </si>
  <si>
    <t>Contra Reforma
Alquimistas</t>
  </si>
  <si>
    <t>OTOMANOS
Rebel HUN Translivania</t>
  </si>
  <si>
    <t>Endeudam Sobrevivir</t>
  </si>
  <si>
    <t>"Un Loco"
Destituido</t>
  </si>
  <si>
    <r>
      <t xml:space="preserve">Fuerte Plata
Prudente
</t>
    </r>
    <r>
      <rPr>
        <sz val="9"/>
        <color rgb="FFC00000"/>
        <rFont val="Calibri"/>
        <family val="2"/>
      </rPr>
      <t>Desigual</t>
    </r>
  </si>
  <si>
    <r>
      <rPr>
        <sz val="9"/>
        <color theme="9" tint="-0.249977111117893"/>
        <rFont val="Calibri"/>
        <family val="2"/>
      </rPr>
      <t xml:space="preserve">Fuerte Plata
Prudente
</t>
    </r>
    <r>
      <rPr>
        <sz val="9"/>
        <color rgb="FFC00000"/>
        <rFont val="Calibri"/>
        <family val="2"/>
      </rPr>
      <t>Desigual</t>
    </r>
  </si>
  <si>
    <t>Fuerte Plata
Fragment
Hiperinflaci</t>
  </si>
  <si>
    <t>Austeridad
Lucha Intern</t>
  </si>
  <si>
    <t>Endeudam Déficit</t>
  </si>
  <si>
    <r>
      <t xml:space="preserve">Imp. ESPAÑ
</t>
    </r>
    <r>
      <rPr>
        <sz val="9"/>
        <color rgb="FFFFC000"/>
        <rFont val="Calibri"/>
        <family val="2"/>
      </rPr>
      <t>POL</t>
    </r>
    <r>
      <rPr>
        <sz val="9"/>
        <color theme="9" tint="-0.249977111117893"/>
        <rFont val="Calibri"/>
        <family val="2"/>
      </rPr>
      <t xml:space="preserve">/BAV
</t>
    </r>
    <r>
      <rPr>
        <sz val="9"/>
        <color rgb="FFFFC000"/>
        <rFont val="Calibri"/>
        <family val="2"/>
      </rPr>
      <t>Papado</t>
    </r>
  </si>
  <si>
    <t>Medio Subiendo</t>
  </si>
  <si>
    <t>Fuerte
(Peleando)</t>
  </si>
  <si>
    <t>Imp. ESPAÑ
POL/BAV
Papa/CAT</t>
  </si>
  <si>
    <r>
      <rPr>
        <sz val="9"/>
        <color rgb="FFFFC000"/>
        <rFont val="Calibri"/>
        <family val="2"/>
      </rPr>
      <t>Burcrático</t>
    </r>
    <r>
      <rPr>
        <sz val="9"/>
        <color theme="9" tint="-0.249977111117893"/>
        <rFont val="Calibri"/>
        <family val="2"/>
      </rPr>
      <t xml:space="preserve">
Jesuita</t>
    </r>
  </si>
  <si>
    <t>Austeridad
Buscar PAZ</t>
  </si>
  <si>
    <t>Sube
Pagar Deud</t>
  </si>
  <si>
    <t>OTOMANO
Rodolfo II
Uskok/VEN</t>
  </si>
  <si>
    <t>Pago Deuda
Klesl</t>
  </si>
  <si>
    <t>Austeridad
Restituir Catolicismo</t>
  </si>
  <si>
    <t>Reclut. Forzoso
La Plaga</t>
  </si>
  <si>
    <t>Exprop. Prot</t>
  </si>
  <si>
    <t>Endeudam Ataque</t>
  </si>
  <si>
    <t>Subsidio ESP
Liga Católica</t>
  </si>
  <si>
    <t>Principes
Rebeldes
Caos</t>
  </si>
  <si>
    <t>Austeridad
Caos</t>
  </si>
  <si>
    <t>Kipper &amp; Wipper
Deval/Infla</t>
  </si>
  <si>
    <t>Devaluación
Hiperinfla.
Caos Emisión</t>
  </si>
  <si>
    <t>"Donación"
Forzosa
Exprop.</t>
  </si>
  <si>
    <t>Austeridad
Catolico</t>
  </si>
  <si>
    <t>Desorden
El Escorial
Católico</t>
  </si>
  <si>
    <t>Medio
(Peleando)</t>
  </si>
  <si>
    <r>
      <t xml:space="preserve">Imp. ESPAÑ
POL/BAV
</t>
    </r>
    <r>
      <rPr>
        <sz val="9"/>
        <color theme="9" tint="-0.249977111117893"/>
        <rFont val="Calibri"/>
        <family val="2"/>
      </rPr>
      <t>Papa/CAT</t>
    </r>
  </si>
  <si>
    <t>Burcrático
Jesuita</t>
  </si>
  <si>
    <r>
      <t xml:space="preserve">Imperio ALE
(Exhausto)
</t>
    </r>
    <r>
      <rPr>
        <sz val="9"/>
        <color rgb="FFC00000"/>
        <rFont val="Calibri"/>
        <family val="2"/>
      </rPr>
      <t>Brand/Sajo</t>
    </r>
  </si>
  <si>
    <t>En Caos</t>
  </si>
  <si>
    <t>Destruida</t>
  </si>
  <si>
    <r>
      <rPr>
        <sz val="9"/>
        <color rgb="FFFF0000"/>
        <rFont val="Calibri"/>
        <family val="2"/>
      </rPr>
      <t>Subsidio ESP</t>
    </r>
    <r>
      <rPr>
        <sz val="9"/>
        <color theme="9" tint="-0.249977111117893"/>
        <rFont val="Calibri"/>
        <family val="2"/>
      </rPr>
      <t xml:space="preserve">
</t>
    </r>
    <r>
      <rPr>
        <sz val="9"/>
        <color rgb="FFFFC000"/>
        <rFont val="Calibri"/>
        <family val="2"/>
      </rPr>
      <t>Liga Católica</t>
    </r>
  </si>
  <si>
    <r>
      <rPr>
        <sz val="9"/>
        <color rgb="FFC00000"/>
        <rFont val="Calibri"/>
        <family val="2"/>
      </rPr>
      <t>Burcrático</t>
    </r>
    <r>
      <rPr>
        <sz val="9"/>
        <color rgb="FFFFC000"/>
        <rFont val="Calibri"/>
        <family val="2"/>
      </rPr>
      <t xml:space="preserve">
</t>
    </r>
    <r>
      <rPr>
        <sz val="9"/>
        <color rgb="FFC00000"/>
        <rFont val="Calibri"/>
        <family val="2"/>
      </rPr>
      <t>Jesuita</t>
    </r>
  </si>
  <si>
    <t>Arrasado
-40% Demog
La Plaga</t>
  </si>
  <si>
    <t>Anarquia</t>
  </si>
  <si>
    <t>Exprop.</t>
  </si>
  <si>
    <t>Buscar Paz
Caos</t>
  </si>
  <si>
    <t>Caos</t>
  </si>
  <si>
    <r>
      <rPr>
        <sz val="9"/>
        <color rgb="FFFFC000"/>
        <rFont val="Calibri"/>
        <family val="2"/>
      </rPr>
      <t>Imp. ESPAÑ</t>
    </r>
    <r>
      <rPr>
        <sz val="9"/>
        <color theme="9" tint="-0.249977111117893"/>
        <rFont val="Calibri"/>
        <family val="2"/>
      </rPr>
      <t xml:space="preserve">
</t>
    </r>
    <r>
      <rPr>
        <sz val="9"/>
        <color rgb="FFFFC000"/>
        <rFont val="Calibri"/>
        <family val="2"/>
      </rPr>
      <t>POL/BAV</t>
    </r>
    <r>
      <rPr>
        <sz val="9"/>
        <color theme="9" tint="-0.249977111117893"/>
        <rFont val="Calibri"/>
        <family val="2"/>
      </rPr>
      <t xml:space="preserve">
Papa/CAT</t>
    </r>
  </si>
  <si>
    <r>
      <t xml:space="preserve">Imp. ESPAÑ
</t>
    </r>
    <r>
      <rPr>
        <sz val="9"/>
        <color rgb="FFC00000"/>
        <rFont val="Calibri"/>
        <family val="2"/>
      </rPr>
      <t>POL/BAV</t>
    </r>
    <r>
      <rPr>
        <sz val="9"/>
        <color rgb="FFFFC000"/>
        <rFont val="Calibri"/>
        <family val="2"/>
      </rPr>
      <t xml:space="preserve">
</t>
    </r>
    <r>
      <rPr>
        <sz val="9"/>
        <color theme="9" tint="-0.249977111117893"/>
        <rFont val="Calibri"/>
        <family val="2"/>
      </rPr>
      <t>Papa/CAT</t>
    </r>
  </si>
  <si>
    <t>Default de Personas
Shock</t>
  </si>
  <si>
    <t>Reestructur
necesaria</t>
  </si>
  <si>
    <t>Reforma
Moneda Fuerte</t>
  </si>
  <si>
    <t>ALE- Poder
BOH/HUN
Devastados</t>
  </si>
  <si>
    <t>Nueva 
Estructura</t>
  </si>
  <si>
    <t>Medio
Reconstruir</t>
  </si>
  <si>
    <t>Medio
Con Aliados</t>
  </si>
  <si>
    <r>
      <rPr>
        <sz val="9"/>
        <color theme="9" tint="-0.249977111117893"/>
        <rFont val="Calibri"/>
        <family val="2"/>
      </rPr>
      <t xml:space="preserve">AUSTRIA
 </t>
    </r>
    <r>
      <rPr>
        <sz val="9"/>
        <color rgb="FFFFC000"/>
        <rFont val="Calibri"/>
        <family val="2"/>
      </rPr>
      <t xml:space="preserve">ALE / BOH </t>
    </r>
    <r>
      <rPr>
        <sz val="9"/>
        <color rgb="FFC00000"/>
        <rFont val="Calibri"/>
        <family val="2"/>
      </rPr>
      <t>Hungria</t>
    </r>
  </si>
  <si>
    <t>Recuperaci
Reforma
Industria</t>
  </si>
  <si>
    <t>Recuperaci
Reforma
Capital</t>
  </si>
  <si>
    <t>Reforma
Jesuita</t>
  </si>
  <si>
    <t>Ineficiente
Corrupta</t>
  </si>
  <si>
    <t>Acuerdo 
Aristocracia
Centralizado</t>
  </si>
  <si>
    <t>Absolutismo Hungria</t>
  </si>
  <si>
    <t>Rebel HUN
Transilvania
SUE vs POL</t>
  </si>
  <si>
    <t>Expropiar Hungaros Rebeldes</t>
  </si>
  <si>
    <t>Sube AUS</t>
  </si>
  <si>
    <t>Defensa
Absolutismo</t>
  </si>
  <si>
    <t>Ofensiva
Absolutismo
Católico</t>
  </si>
  <si>
    <t>Subsidios Papa ALTOS</t>
  </si>
  <si>
    <r>
      <rPr>
        <b/>
        <sz val="9"/>
        <color rgb="FFFFC000"/>
        <rFont val="Calibri"/>
        <family val="2"/>
      </rPr>
      <t>Francia</t>
    </r>
    <r>
      <rPr>
        <b/>
        <sz val="9"/>
        <color theme="9" tint="-0.249977111117893"/>
        <rFont val="Calibri"/>
        <family val="2"/>
      </rPr>
      <t xml:space="preserve">
Rebel HUN
OTOMANOS</t>
    </r>
  </si>
  <si>
    <r>
      <rPr>
        <sz val="9"/>
        <color rgb="FFC00000"/>
        <rFont val="Calibri"/>
        <family val="2"/>
      </rPr>
      <t>ESP</t>
    </r>
    <r>
      <rPr>
        <sz val="9"/>
        <color theme="9" tint="-0.249977111117893"/>
        <rFont val="Calibri"/>
        <family val="2"/>
      </rPr>
      <t>/POL/BAV</t>
    </r>
    <r>
      <rPr>
        <sz val="9"/>
        <color rgb="FFFFC000"/>
        <rFont val="Calibri"/>
        <family val="2"/>
      </rPr>
      <t xml:space="preserve">
</t>
    </r>
    <r>
      <rPr>
        <sz val="9"/>
        <color theme="9" tint="-0.249977111117893"/>
        <rFont val="Calibri"/>
        <family val="2"/>
      </rPr>
      <t>ING/HOL/SUE
VEN/RUS/PAP</t>
    </r>
  </si>
  <si>
    <t>Sube
AUS/ALE/BOH
Sube HUN</t>
  </si>
  <si>
    <t>Hungria
Transilvania
Balcanes</t>
  </si>
  <si>
    <t>Francia Baviera</t>
  </si>
  <si>
    <r>
      <t xml:space="preserve">ESP/BAV/PAP
</t>
    </r>
    <r>
      <rPr>
        <b/>
        <sz val="9"/>
        <color theme="9" tint="-0.249977111117893"/>
        <rFont val="Calibri"/>
        <family val="2"/>
      </rPr>
      <t>ING/HOL/PRU</t>
    </r>
  </si>
  <si>
    <t>Recuperado
Medio</t>
  </si>
  <si>
    <t>Sube
Base Industr</t>
  </si>
  <si>
    <t>Festejo CAT
Centralizac
Herencia ESP</t>
  </si>
  <si>
    <t>Fuerte Plata
Prudente</t>
  </si>
  <si>
    <r>
      <rPr>
        <sz val="9"/>
        <color theme="9" tint="-0.249977111117893"/>
        <rFont val="Calibri"/>
        <family val="2"/>
      </rPr>
      <t>Fuerte Plata</t>
    </r>
    <r>
      <rPr>
        <sz val="9"/>
        <color rgb="FFFFC000"/>
        <rFont val="Calibri"/>
        <family val="2"/>
      </rPr>
      <t xml:space="preserve">
Dev. Gradual (zona guerra)</t>
    </r>
  </si>
  <si>
    <t>Reichstaler desde siempre, con monedas regionales como el Florin</t>
  </si>
  <si>
    <t>Media Central
Ineficiente</t>
  </si>
  <si>
    <t>Media Central</t>
  </si>
  <si>
    <t>Bajo
Fragment.</t>
  </si>
  <si>
    <r>
      <t xml:space="preserve">Fuerte Plata
</t>
    </r>
    <r>
      <rPr>
        <sz val="9"/>
        <color rgb="FFFFC000"/>
        <rFont val="Calibri"/>
        <family val="2"/>
      </rPr>
      <t>Escaza</t>
    </r>
    <r>
      <rPr>
        <sz val="9"/>
        <color theme="9" tint="-0.249977111117893"/>
        <rFont val="Calibri"/>
        <family val="2"/>
      </rPr>
      <t xml:space="preserve">
Mineria Tiro</t>
    </r>
  </si>
  <si>
    <t>Fuerte Plata
Mineria Tiro</t>
  </si>
  <si>
    <t>Baja Subiendo</t>
  </si>
  <si>
    <t>Reforma Imperial</t>
  </si>
  <si>
    <t>Paises Bajos
Franco Cond.
Imper. ALE</t>
  </si>
  <si>
    <r>
      <rPr>
        <sz val="9"/>
        <color rgb="FFFFC000"/>
        <rFont val="Calibri"/>
        <family val="2"/>
      </rPr>
      <t>Francia</t>
    </r>
    <r>
      <rPr>
        <sz val="9"/>
        <color theme="9" tint="-0.249977111117893"/>
        <rFont val="Calibri"/>
        <family val="2"/>
      </rPr>
      <t xml:space="preserve">
Rebelde Flamencos</t>
    </r>
  </si>
  <si>
    <t>Francia
G. Italianas
HUN vs OTO</t>
  </si>
  <si>
    <t>Francia
G. Italianas</t>
  </si>
  <si>
    <t>Baja Deuda
Absorbe
CarlosV</t>
  </si>
  <si>
    <t>Endeudam Crecer</t>
  </si>
  <si>
    <t>Subsidio Borgoñon</t>
  </si>
  <si>
    <t>Desde MAX I, culturalmente y en educación eran los mas fuertes, con mas universidades, los paises bajos economicamente eran los mas avanzados, pero estaba muy fragmentado su forma de funcionar</t>
  </si>
  <si>
    <t>Fragmentad</t>
  </si>
  <si>
    <t>Expansión</t>
  </si>
  <si>
    <t>ESP</t>
  </si>
  <si>
    <t>AUS</t>
  </si>
  <si>
    <r>
      <rPr>
        <sz val="9"/>
        <color rgb="FFFFC000"/>
        <rFont val="Calibri"/>
        <family val="2"/>
      </rPr>
      <t>AUS/ALE</t>
    </r>
    <r>
      <rPr>
        <sz val="9"/>
        <color rgb="FFC00000"/>
        <rFont val="Calibri"/>
        <family val="2"/>
      </rPr>
      <t xml:space="preserve">
Papado
</t>
    </r>
    <r>
      <rPr>
        <sz val="9"/>
        <color rgb="FFFFC000"/>
        <rFont val="Calibri"/>
        <family val="2"/>
      </rPr>
      <t>Francia?</t>
    </r>
  </si>
  <si>
    <r>
      <t xml:space="preserve">AUS/ALE
ING/HOL
</t>
    </r>
    <r>
      <rPr>
        <sz val="9"/>
        <color rgb="FFC00000"/>
        <rFont val="Calibri"/>
        <family val="2"/>
      </rPr>
      <t>Francia</t>
    </r>
  </si>
  <si>
    <t>Producción
Econ. Interna</t>
  </si>
  <si>
    <r>
      <rPr>
        <sz val="9"/>
        <color rgb="FFFFC000"/>
        <rFont val="Calibri"/>
        <family val="2"/>
      </rPr>
      <t>Holanda</t>
    </r>
    <r>
      <rPr>
        <sz val="9"/>
        <color rgb="FFC00000"/>
        <rFont val="Calibri"/>
        <family val="2"/>
      </rPr>
      <t xml:space="preserve">
Inglaterra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</si>
</sst>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Wingdings 3"/>
      <family val="1"/>
      <charset val="2"/>
    </font>
    <font>
      <b/>
      <sz val="11"/>
      <color theme="1"/>
      <name val="Wingdings 3"/>
      <family val="1"/>
      <charset val="2"/>
    </font>
    <font>
      <sz val="14"/>
      <color theme="1"/>
      <name val="Wingdings 3"/>
      <family val="1"/>
      <charset val="2"/>
    </font>
    <font>
      <sz val="28"/>
      <color rgb="FF00B050"/>
      <name val="Wingdings 3"/>
      <family val="1"/>
      <charset val="2"/>
    </font>
    <font>
      <sz val="28"/>
      <color theme="1"/>
      <name val="Wingdings 3"/>
      <family val="1"/>
      <charset val="2"/>
    </font>
    <font>
      <sz val="28"/>
      <color rgb="FFC00000"/>
      <name val="Wingdings 3"/>
      <family val="1"/>
      <charset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sz val="9"/>
      <color theme="9" tint="-0.249977111117893"/>
      <name val="Calibri"/>
      <family val="2"/>
    </font>
    <font>
      <sz val="9"/>
      <color rgb="FFC00000"/>
      <name val="Calibri"/>
      <family val="2"/>
    </font>
    <font>
      <sz val="24"/>
      <color theme="1"/>
      <name val="Calibri"/>
      <family val="2"/>
    </font>
    <font>
      <b/>
      <sz val="9"/>
      <color rgb="FFFFC000"/>
      <name val="Calibri"/>
      <family val="2"/>
    </font>
    <font>
      <sz val="9"/>
      <color rgb="FFFF0000"/>
      <name val="Calibri"/>
      <family val="2"/>
    </font>
    <font>
      <sz val="9"/>
      <color rgb="FFFFC000"/>
      <name val="Calibri"/>
      <family val="2"/>
    </font>
    <font>
      <sz val="28"/>
      <color rgb="FFFFC000"/>
      <name val="Wingdings 3"/>
      <family val="1"/>
      <charset val="2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color rgb="FFC00000"/>
      <name val="Calibri"/>
      <family val="2"/>
    </font>
    <font>
      <b/>
      <sz val="26"/>
      <color rgb="FFC00000"/>
      <name val="Calibri"/>
      <family val="2"/>
    </font>
    <font>
      <b/>
      <sz val="9"/>
      <color rgb="FFFF0000"/>
      <name val="Calibri"/>
      <family val="2"/>
    </font>
    <font>
      <b/>
      <sz val="18"/>
      <color rgb="FFC00000"/>
      <name val="Calibri"/>
      <family val="2"/>
    </font>
    <font>
      <b/>
      <sz val="9"/>
      <color theme="9" tint="-0.249977111117893"/>
      <name val="Calibri"/>
      <family val="2"/>
    </font>
    <font>
      <sz val="9"/>
      <color rgb="FF00B050"/>
      <name val="Calibri"/>
      <family val="2"/>
    </font>
    <font>
      <sz val="28"/>
      <color theme="9" tint="-0.249977111117893"/>
      <name val="Wingdings 3"/>
      <family val="1"/>
      <charset val="2"/>
    </font>
    <font>
      <sz val="9"/>
      <name val="Calibri"/>
      <family val="2"/>
    </font>
    <font>
      <sz val="11"/>
      <name val="Wingdings 3"/>
      <family val="1"/>
      <charset val="2"/>
    </font>
    <font>
      <b/>
      <sz val="14"/>
      <color rgb="FFC00000"/>
      <name val="Calibri"/>
      <family val="2"/>
    </font>
    <font>
      <b/>
      <sz val="10"/>
      <color rgb="FFC00000"/>
      <name val="Calibri"/>
      <family val="2"/>
    </font>
    <font>
      <sz val="14"/>
      <color rgb="FFFFC000"/>
      <name val="Wingdings 3"/>
      <family val="1"/>
      <charset val="2"/>
    </font>
    <font>
      <sz val="14"/>
      <color rgb="FFC00000"/>
      <name val="Wingdings 3"/>
      <family val="1"/>
      <charset val="2"/>
    </font>
    <font>
      <b/>
      <sz val="14"/>
      <color rgb="FFC00000"/>
      <name val="Wingdings 3"/>
      <family val="1"/>
      <charset val="2"/>
    </font>
    <font>
      <sz val="14"/>
      <name val="Wingdings 3"/>
      <family val="1"/>
      <charset val="2"/>
    </font>
    <font>
      <sz val="14"/>
      <color rgb="FF00B05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sz val="14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9" fontId="19" fillId="0" borderId="3" xfId="1" applyFont="1" applyBorder="1" applyAlignment="1">
      <alignment horizontal="center" vertical="center"/>
    </xf>
    <xf numFmtId="9" fontId="19" fillId="0" borderId="4" xfId="1" applyFont="1" applyBorder="1" applyAlignment="1">
      <alignment horizontal="center" vertical="center"/>
    </xf>
    <xf numFmtId="9" fontId="20" fillId="0" borderId="3" xfId="1" applyFont="1" applyBorder="1" applyAlignment="1">
      <alignment horizontal="center" vertical="center"/>
    </xf>
    <xf numFmtId="9" fontId="20" fillId="0" borderId="4" xfId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9" fontId="10" fillId="0" borderId="20" xfId="1" applyFont="1" applyBorder="1" applyAlignment="1">
      <alignment horizontal="center" vertical="center"/>
    </xf>
    <xf numFmtId="9" fontId="10" fillId="0" borderId="13" xfId="1" applyFont="1" applyBorder="1" applyAlignment="1">
      <alignment horizontal="center" vertical="center"/>
    </xf>
    <xf numFmtId="9" fontId="10" fillId="0" borderId="14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9" fontId="31" fillId="0" borderId="4" xfId="0" applyNumberFormat="1" applyFont="1" applyBorder="1" applyAlignment="1">
      <alignment horizontal="center" vertical="center" wrapText="1"/>
    </xf>
    <xf numFmtId="0" fontId="19" fillId="0" borderId="0" xfId="0" applyFont="1"/>
    <xf numFmtId="0" fontId="32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162694</xdr:colOff>
      <xdr:row>10</xdr:row>
      <xdr:rowOff>31100</xdr:rowOff>
    </xdr:from>
    <xdr:to>
      <xdr:col>31</xdr:col>
      <xdr:colOff>571043</xdr:colOff>
      <xdr:row>17</xdr:row>
      <xdr:rowOff>115956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809D18-73EA-C582-F468-EEA8AA31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265" y="4303743"/>
          <a:ext cx="6531564" cy="335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122464</xdr:colOff>
      <xdr:row>9</xdr:row>
      <xdr:rowOff>163285</xdr:rowOff>
    </xdr:from>
    <xdr:to>
      <xdr:col>37</xdr:col>
      <xdr:colOff>359825</xdr:colOff>
      <xdr:row>17</xdr:row>
      <xdr:rowOff>118484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16BBEC-6618-F287-27CE-589658B85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7571" y="3946071"/>
          <a:ext cx="3298969" cy="371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2477-B73E-4F64-B8E5-3E65682422AD}">
  <dimension ref="B1:Y30"/>
  <sheetViews>
    <sheetView showGridLines="0" zoomScale="120" zoomScaleNormal="12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U16" sqref="A2:U16"/>
    </sheetView>
  </sheetViews>
  <sheetFormatPr defaultRowHeight="15" x14ac:dyDescent="0.25"/>
  <cols>
    <col min="1" max="1" width="2.42578125" customWidth="1"/>
    <col min="2" max="2" width="11.42578125" customWidth="1"/>
    <col min="10" max="10" width="9" customWidth="1"/>
    <col min="12" max="12" width="9.42578125" customWidth="1"/>
  </cols>
  <sheetData>
    <row r="1" spans="2:25" ht="7.5" customHeight="1" x14ac:dyDescent="0.25"/>
    <row r="2" spans="2:25" x14ac:dyDescent="0.25">
      <c r="C2" s="121" t="s">
        <v>249</v>
      </c>
      <c r="D2" s="122"/>
      <c r="E2" s="122"/>
      <c r="F2" s="123"/>
      <c r="G2" s="115" t="s">
        <v>9</v>
      </c>
      <c r="H2" s="116"/>
      <c r="I2" s="117"/>
      <c r="J2" s="3" t="s">
        <v>10</v>
      </c>
      <c r="K2" s="115" t="s">
        <v>11</v>
      </c>
      <c r="L2" s="116"/>
      <c r="M2" s="117"/>
      <c r="N2" s="3" t="s">
        <v>12</v>
      </c>
      <c r="O2" s="115" t="s">
        <v>13</v>
      </c>
      <c r="P2" s="117"/>
      <c r="Q2" s="115" t="s">
        <v>14</v>
      </c>
      <c r="R2" s="117"/>
      <c r="S2" s="115" t="s">
        <v>15</v>
      </c>
      <c r="T2" s="116"/>
      <c r="U2" s="117"/>
    </row>
    <row r="3" spans="2:25" ht="15.75" thickBot="1" x14ac:dyDescent="0.3">
      <c r="C3" s="121" t="s">
        <v>248</v>
      </c>
      <c r="D3" s="122"/>
      <c r="E3" s="122"/>
      <c r="F3" s="124"/>
      <c r="G3" s="118" t="s">
        <v>70</v>
      </c>
      <c r="H3" s="119"/>
      <c r="I3" s="120"/>
      <c r="J3" s="118" t="s">
        <v>1</v>
      </c>
      <c r="K3" s="119"/>
      <c r="L3" s="120"/>
      <c r="M3" s="118" t="s">
        <v>2</v>
      </c>
      <c r="N3" s="119"/>
      <c r="O3" s="120"/>
      <c r="P3" s="118" t="s">
        <v>3</v>
      </c>
      <c r="Q3" s="119"/>
      <c r="R3" s="120"/>
      <c r="S3" s="118" t="s">
        <v>4</v>
      </c>
      <c r="T3" s="119"/>
      <c r="U3" s="120"/>
    </row>
    <row r="4" spans="2:25" ht="29.25" customHeight="1" x14ac:dyDescent="0.25">
      <c r="B4" s="2" t="s">
        <v>0</v>
      </c>
      <c r="C4" s="13" t="s">
        <v>21</v>
      </c>
      <c r="D4" s="36" t="s">
        <v>21</v>
      </c>
      <c r="E4" s="36" t="s">
        <v>21</v>
      </c>
      <c r="F4" s="37" t="s">
        <v>21</v>
      </c>
      <c r="G4" s="38" t="s">
        <v>21</v>
      </c>
      <c r="H4" s="38" t="s">
        <v>21</v>
      </c>
      <c r="I4" s="39" t="s">
        <v>21</v>
      </c>
      <c r="J4" s="38" t="s">
        <v>21</v>
      </c>
      <c r="K4" s="38" t="s">
        <v>21</v>
      </c>
      <c r="L4" s="39" t="s">
        <v>21</v>
      </c>
      <c r="M4" s="40" t="s">
        <v>25</v>
      </c>
      <c r="N4" s="40" t="s">
        <v>25</v>
      </c>
      <c r="O4" s="41" t="s">
        <v>25</v>
      </c>
      <c r="P4" s="42" t="s">
        <v>22</v>
      </c>
      <c r="Q4" s="42" t="s">
        <v>22</v>
      </c>
      <c r="R4" s="43" t="s">
        <v>22</v>
      </c>
      <c r="S4" s="42" t="s">
        <v>22</v>
      </c>
      <c r="T4" s="42" t="s">
        <v>22</v>
      </c>
      <c r="U4" s="50" t="s">
        <v>92</v>
      </c>
    </row>
    <row r="5" spans="2:25" ht="39" customHeight="1" x14ac:dyDescent="0.25">
      <c r="B5" s="4" t="s">
        <v>366</v>
      </c>
      <c r="C5" s="94" t="s">
        <v>21</v>
      </c>
      <c r="D5" s="89" t="s">
        <v>21</v>
      </c>
      <c r="E5" s="91" t="s">
        <v>21</v>
      </c>
      <c r="F5" s="93" t="s">
        <v>21</v>
      </c>
      <c r="G5" s="91" t="s">
        <v>21</v>
      </c>
      <c r="H5" s="91" t="s">
        <v>21</v>
      </c>
      <c r="I5" s="93" t="s">
        <v>21</v>
      </c>
      <c r="J5" s="91" t="s">
        <v>21</v>
      </c>
      <c r="K5" s="91" t="s">
        <v>21</v>
      </c>
      <c r="L5" s="93" t="s">
        <v>21</v>
      </c>
      <c r="M5" s="83" t="s">
        <v>20</v>
      </c>
      <c r="N5" s="83" t="s">
        <v>25</v>
      </c>
      <c r="O5" s="80" t="s">
        <v>25</v>
      </c>
      <c r="P5" s="81" t="s">
        <v>22</v>
      </c>
      <c r="Q5" s="81" t="s">
        <v>22</v>
      </c>
      <c r="R5" s="82" t="s">
        <v>22</v>
      </c>
      <c r="S5" s="81" t="s">
        <v>22</v>
      </c>
      <c r="T5" s="84" t="s">
        <v>22</v>
      </c>
      <c r="U5" s="85" t="s">
        <v>92</v>
      </c>
      <c r="Y5" s="5"/>
    </row>
    <row r="6" spans="2:25" ht="39" customHeight="1" x14ac:dyDescent="0.25">
      <c r="B6" s="107" t="s">
        <v>367</v>
      </c>
      <c r="C6" s="94" t="s">
        <v>21</v>
      </c>
      <c r="D6" s="89" t="s">
        <v>21</v>
      </c>
      <c r="E6" s="91" t="s">
        <v>21</v>
      </c>
      <c r="F6" s="93" t="s">
        <v>21</v>
      </c>
      <c r="G6" s="91" t="s">
        <v>21</v>
      </c>
      <c r="H6" s="83" t="s">
        <v>25</v>
      </c>
      <c r="I6" s="93" t="s">
        <v>23</v>
      </c>
      <c r="J6" s="91" t="s">
        <v>23</v>
      </c>
      <c r="K6" s="87" t="s">
        <v>20</v>
      </c>
      <c r="L6" s="88" t="s">
        <v>20</v>
      </c>
      <c r="M6" s="86" t="s">
        <v>25</v>
      </c>
      <c r="N6" s="89" t="s">
        <v>23</v>
      </c>
      <c r="O6" s="90" t="s">
        <v>23</v>
      </c>
      <c r="P6" s="91" t="s">
        <v>23</v>
      </c>
      <c r="Q6" s="83" t="s">
        <v>25</v>
      </c>
      <c r="R6" s="82" t="s">
        <v>22</v>
      </c>
      <c r="S6" s="91" t="s">
        <v>23</v>
      </c>
      <c r="T6" s="91" t="s">
        <v>21</v>
      </c>
      <c r="U6" s="92" t="s">
        <v>23</v>
      </c>
      <c r="Y6" s="5"/>
    </row>
    <row r="7" spans="2:25" ht="25.5" customHeight="1" x14ac:dyDescent="0.25">
      <c r="B7" s="2" t="s">
        <v>6</v>
      </c>
      <c r="C7" s="25">
        <f>SUM(C8:C9)</f>
        <v>0.4</v>
      </c>
      <c r="D7" s="25">
        <f t="shared" ref="D7:U7" si="0">SUM(D8:D9)</f>
        <v>2.5</v>
      </c>
      <c r="E7" s="25">
        <f t="shared" si="0"/>
        <v>3.5</v>
      </c>
      <c r="F7" s="26">
        <f t="shared" si="0"/>
        <v>4.2</v>
      </c>
      <c r="G7" s="25">
        <f t="shared" si="0"/>
        <v>5</v>
      </c>
      <c r="H7" s="25">
        <f t="shared" si="0"/>
        <v>9</v>
      </c>
      <c r="I7" s="26">
        <f t="shared" si="0"/>
        <v>8</v>
      </c>
      <c r="J7" s="25">
        <f t="shared" si="0"/>
        <v>13.5</v>
      </c>
      <c r="K7" s="25">
        <f t="shared" si="0"/>
        <v>19</v>
      </c>
      <c r="L7" s="26">
        <f t="shared" si="0"/>
        <v>70</v>
      </c>
      <c r="M7" s="25">
        <f t="shared" si="0"/>
        <v>26</v>
      </c>
      <c r="N7" s="25">
        <f t="shared" si="0"/>
        <v>30</v>
      </c>
      <c r="O7" s="26">
        <f t="shared" si="0"/>
        <v>26</v>
      </c>
      <c r="P7" s="25">
        <f t="shared" si="0"/>
        <v>27</v>
      </c>
      <c r="Q7" s="25">
        <f t="shared" si="0"/>
        <v>36</v>
      </c>
      <c r="R7" s="26">
        <f t="shared" si="0"/>
        <v>23</v>
      </c>
      <c r="S7" s="25">
        <f t="shared" si="0"/>
        <v>22</v>
      </c>
      <c r="T7" s="25">
        <f t="shared" si="0"/>
        <v>25</v>
      </c>
      <c r="U7" s="26">
        <f t="shared" si="0"/>
        <v>21</v>
      </c>
      <c r="Y7" s="6" t="s">
        <v>19</v>
      </c>
    </row>
    <row r="8" spans="2:25" ht="39" customHeight="1" x14ac:dyDescent="0.25">
      <c r="B8" s="30" t="s">
        <v>366</v>
      </c>
      <c r="C8" s="95">
        <v>0.2</v>
      </c>
      <c r="D8" s="96">
        <v>2</v>
      </c>
      <c r="E8" s="96">
        <v>2.5</v>
      </c>
      <c r="F8" s="97">
        <v>3</v>
      </c>
      <c r="G8" s="96">
        <v>3</v>
      </c>
      <c r="H8" s="96">
        <v>4</v>
      </c>
      <c r="I8" s="97">
        <v>5</v>
      </c>
      <c r="J8" s="96">
        <v>10</v>
      </c>
      <c r="K8" s="96">
        <v>13</v>
      </c>
      <c r="L8" s="97">
        <v>15</v>
      </c>
      <c r="M8" s="96">
        <v>20</v>
      </c>
      <c r="N8" s="96">
        <v>25</v>
      </c>
      <c r="O8" s="97">
        <v>20</v>
      </c>
      <c r="P8" s="96">
        <v>17</v>
      </c>
      <c r="Q8" s="96">
        <v>30</v>
      </c>
      <c r="R8" s="97">
        <v>18</v>
      </c>
      <c r="S8" s="96">
        <v>17</v>
      </c>
      <c r="T8" s="98">
        <v>16</v>
      </c>
      <c r="U8" s="99">
        <v>15</v>
      </c>
      <c r="Y8" s="5"/>
    </row>
    <row r="9" spans="2:25" ht="39" customHeight="1" x14ac:dyDescent="0.25">
      <c r="B9" s="106" t="s">
        <v>367</v>
      </c>
      <c r="C9" s="95">
        <v>0.2</v>
      </c>
      <c r="D9" s="96">
        <v>0.5</v>
      </c>
      <c r="E9" s="96">
        <v>1</v>
      </c>
      <c r="F9" s="97">
        <v>1.2</v>
      </c>
      <c r="G9" s="96">
        <v>2</v>
      </c>
      <c r="H9" s="96">
        <v>5</v>
      </c>
      <c r="I9" s="97">
        <v>3</v>
      </c>
      <c r="J9" s="96">
        <v>3.5</v>
      </c>
      <c r="K9" s="96">
        <v>6</v>
      </c>
      <c r="L9" s="97">
        <v>55</v>
      </c>
      <c r="M9" s="100">
        <v>6</v>
      </c>
      <c r="N9" s="100">
        <v>5</v>
      </c>
      <c r="O9" s="101">
        <v>6</v>
      </c>
      <c r="P9" s="96">
        <v>10</v>
      </c>
      <c r="Q9" s="96">
        <v>6</v>
      </c>
      <c r="R9" s="99">
        <v>5</v>
      </c>
      <c r="S9" s="96">
        <v>5</v>
      </c>
      <c r="T9" s="96">
        <v>9</v>
      </c>
      <c r="U9" s="97">
        <v>6</v>
      </c>
      <c r="Y9" s="5"/>
    </row>
    <row r="10" spans="2:25" ht="25.5" customHeight="1" x14ac:dyDescent="0.25">
      <c r="B10" s="2" t="s">
        <v>7</v>
      </c>
      <c r="C10" s="25">
        <f>SUM(C11:C12)</f>
        <v>0.30000000000000004</v>
      </c>
      <c r="D10" s="25">
        <f t="shared" ref="D10" si="1">SUM(D11:D12)</f>
        <v>2.7</v>
      </c>
      <c r="E10" s="25">
        <f t="shared" ref="E10" si="2">SUM(E11:E12)</f>
        <v>3.3</v>
      </c>
      <c r="F10" s="26">
        <f t="shared" ref="F10" si="3">SUM(F11:F12)</f>
        <v>4.8</v>
      </c>
      <c r="G10" s="25">
        <f t="shared" ref="G10" si="4">SUM(G11:G12)</f>
        <v>6</v>
      </c>
      <c r="H10" s="25">
        <f t="shared" ref="H10" si="5">SUM(H11:H12)</f>
        <v>11</v>
      </c>
      <c r="I10" s="26">
        <f t="shared" ref="I10" si="6">SUM(I11:I12)</f>
        <v>10</v>
      </c>
      <c r="J10" s="25">
        <f t="shared" ref="J10" si="7">SUM(J11:J12)</f>
        <v>29</v>
      </c>
      <c r="K10" s="25">
        <f t="shared" ref="K10" si="8">SUM(K11:K12)</f>
        <v>41.5</v>
      </c>
      <c r="L10" s="26">
        <f t="shared" ref="L10" si="9">SUM(L11:L12)</f>
        <v>105</v>
      </c>
      <c r="M10" s="25">
        <f t="shared" ref="M10" si="10">SUM(M11:M12)</f>
        <v>32</v>
      </c>
      <c r="N10" s="25">
        <f t="shared" ref="N10" si="11">SUM(N11:N12)</f>
        <v>34</v>
      </c>
      <c r="O10" s="26">
        <f t="shared" ref="O10" si="12">SUM(O11:O12)</f>
        <v>39</v>
      </c>
      <c r="P10" s="25">
        <f t="shared" ref="P10" si="13">SUM(P11:P12)</f>
        <v>32</v>
      </c>
      <c r="Q10" s="25">
        <f t="shared" ref="Q10" si="14">SUM(Q11:Q12)</f>
        <v>33</v>
      </c>
      <c r="R10" s="26">
        <f t="shared" ref="R10" si="15">SUM(R11:R12)</f>
        <v>29</v>
      </c>
      <c r="S10" s="25">
        <f t="shared" ref="S10" si="16">SUM(S11:S12)</f>
        <v>20</v>
      </c>
      <c r="T10" s="25">
        <f t="shared" ref="T10" si="17">SUM(T11:T12)</f>
        <v>28</v>
      </c>
      <c r="U10" s="26">
        <f t="shared" ref="U10" si="18">SUM(U11:U12)</f>
        <v>24</v>
      </c>
      <c r="Y10" s="6" t="s">
        <v>20</v>
      </c>
    </row>
    <row r="11" spans="2:25" ht="39" customHeight="1" x14ac:dyDescent="0.25">
      <c r="B11" s="4" t="s">
        <v>366</v>
      </c>
      <c r="C11" s="95">
        <v>0.1</v>
      </c>
      <c r="D11" s="96">
        <v>2</v>
      </c>
      <c r="E11" s="96">
        <v>2</v>
      </c>
      <c r="F11" s="97">
        <v>3.3</v>
      </c>
      <c r="G11" s="96">
        <v>4</v>
      </c>
      <c r="H11" s="96">
        <v>5</v>
      </c>
      <c r="I11" s="97">
        <v>6</v>
      </c>
      <c r="J11" s="96">
        <v>25</v>
      </c>
      <c r="K11" s="96">
        <v>35</v>
      </c>
      <c r="L11" s="97">
        <v>30</v>
      </c>
      <c r="M11" s="96">
        <v>25</v>
      </c>
      <c r="N11" s="96">
        <v>30</v>
      </c>
      <c r="O11" s="97">
        <v>30</v>
      </c>
      <c r="P11" s="96">
        <v>20</v>
      </c>
      <c r="Q11" s="96">
        <v>25</v>
      </c>
      <c r="R11" s="97">
        <v>22</v>
      </c>
      <c r="S11" s="96">
        <v>16</v>
      </c>
      <c r="T11" s="98">
        <v>18</v>
      </c>
      <c r="U11" s="99">
        <v>17</v>
      </c>
      <c r="Y11" s="5"/>
    </row>
    <row r="12" spans="2:25" ht="39" customHeight="1" x14ac:dyDescent="0.25">
      <c r="B12" s="107" t="s">
        <v>367</v>
      </c>
      <c r="C12" s="95">
        <v>0.2</v>
      </c>
      <c r="D12" s="96">
        <v>0.7</v>
      </c>
      <c r="E12" s="96">
        <v>1.3</v>
      </c>
      <c r="F12" s="97">
        <v>1.5</v>
      </c>
      <c r="G12" s="96">
        <v>2</v>
      </c>
      <c r="H12" s="96">
        <v>6</v>
      </c>
      <c r="I12" s="97">
        <v>4</v>
      </c>
      <c r="J12" s="96">
        <v>4</v>
      </c>
      <c r="K12" s="96">
        <v>6.5</v>
      </c>
      <c r="L12" s="97">
        <v>75</v>
      </c>
      <c r="M12" s="100">
        <v>7</v>
      </c>
      <c r="N12" s="100">
        <v>4</v>
      </c>
      <c r="O12" s="101">
        <v>9</v>
      </c>
      <c r="P12" s="96">
        <v>12</v>
      </c>
      <c r="Q12" s="96">
        <v>8</v>
      </c>
      <c r="R12" s="99">
        <v>7</v>
      </c>
      <c r="S12" s="96">
        <v>4</v>
      </c>
      <c r="T12" s="96">
        <v>10</v>
      </c>
      <c r="U12" s="97">
        <v>7</v>
      </c>
      <c r="Y12" s="5"/>
    </row>
    <row r="13" spans="2:25" ht="25.5" customHeight="1" x14ac:dyDescent="0.25">
      <c r="B13" s="102" t="s">
        <v>8</v>
      </c>
      <c r="C13" s="74">
        <f t="shared" ref="C13:U13" si="19">(C7-C10)/C7</f>
        <v>0.24999999999999994</v>
      </c>
      <c r="D13" s="75">
        <f t="shared" si="19"/>
        <v>-8.0000000000000071E-2</v>
      </c>
      <c r="E13" s="75">
        <f t="shared" si="19"/>
        <v>5.7142857142857197E-2</v>
      </c>
      <c r="F13" s="76">
        <f t="shared" si="19"/>
        <v>-0.14285714285714277</v>
      </c>
      <c r="G13" s="75">
        <f t="shared" si="19"/>
        <v>-0.2</v>
      </c>
      <c r="H13" s="75">
        <f t="shared" si="19"/>
        <v>-0.22222222222222221</v>
      </c>
      <c r="I13" s="76">
        <f t="shared" si="19"/>
        <v>-0.25</v>
      </c>
      <c r="J13" s="75">
        <f t="shared" si="19"/>
        <v>-1.1481481481481481</v>
      </c>
      <c r="K13" s="75">
        <f t="shared" si="19"/>
        <v>-1.1842105263157894</v>
      </c>
      <c r="L13" s="76">
        <f t="shared" si="19"/>
        <v>-0.5</v>
      </c>
      <c r="M13" s="75">
        <f t="shared" si="19"/>
        <v>-0.23076923076923078</v>
      </c>
      <c r="N13" s="75">
        <f t="shared" si="19"/>
        <v>-0.13333333333333333</v>
      </c>
      <c r="O13" s="76">
        <f t="shared" si="19"/>
        <v>-0.5</v>
      </c>
      <c r="P13" s="75">
        <f t="shared" si="19"/>
        <v>-0.18518518518518517</v>
      </c>
      <c r="Q13" s="75">
        <f t="shared" si="19"/>
        <v>8.3333333333333329E-2</v>
      </c>
      <c r="R13" s="76">
        <f t="shared" si="19"/>
        <v>-0.2608695652173913</v>
      </c>
      <c r="S13" s="75">
        <f t="shared" si="19"/>
        <v>9.0909090909090912E-2</v>
      </c>
      <c r="T13" s="75">
        <f t="shared" si="19"/>
        <v>-0.12</v>
      </c>
      <c r="U13" s="76">
        <f t="shared" si="19"/>
        <v>-0.14285714285714285</v>
      </c>
      <c r="Y13" s="6" t="s">
        <v>21</v>
      </c>
    </row>
    <row r="14" spans="2:25" ht="25.5" customHeight="1" x14ac:dyDescent="0.25">
      <c r="B14" s="102" t="s">
        <v>5</v>
      </c>
      <c r="C14" s="103">
        <f>SUM(C15:C16)</f>
        <v>1.5</v>
      </c>
      <c r="D14" s="104">
        <f t="shared" ref="D14" si="20">SUM(D15:D16)</f>
        <v>1.8</v>
      </c>
      <c r="E14" s="104">
        <f t="shared" ref="E14" si="21">SUM(E15:E16)</f>
        <v>3.1</v>
      </c>
      <c r="F14" s="105">
        <f t="shared" ref="F14" si="22">SUM(F15:F16)</f>
        <v>6.5</v>
      </c>
      <c r="G14" s="104">
        <f t="shared" ref="G14" si="23">SUM(G15:G16)</f>
        <v>1.8</v>
      </c>
      <c r="H14" s="104">
        <f t="shared" ref="H14" si="24">SUM(H15:H16)</f>
        <v>12</v>
      </c>
      <c r="I14" s="105">
        <f t="shared" ref="I14" si="25">SUM(I15:I16)</f>
        <v>20</v>
      </c>
      <c r="J14" s="104">
        <f t="shared" ref="J14" si="26">SUM(J15:J16)</f>
        <v>37</v>
      </c>
      <c r="K14" s="104">
        <f t="shared" ref="K14" si="27">SUM(K15:K16)</f>
        <v>91</v>
      </c>
      <c r="L14" s="105">
        <f t="shared" ref="L14" si="28">SUM(L15:L16)</f>
        <v>127</v>
      </c>
      <c r="M14" s="104">
        <f t="shared" ref="M14" si="29">SUM(M15:M16)</f>
        <v>160</v>
      </c>
      <c r="N14" s="104">
        <f t="shared" ref="N14" si="30">SUM(N15:N16)</f>
        <v>170</v>
      </c>
      <c r="O14" s="105">
        <f t="shared" ref="O14" si="31">SUM(O15:O16)</f>
        <v>230</v>
      </c>
      <c r="P14" s="104">
        <f t="shared" ref="P14" si="32">SUM(P15:P16)</f>
        <v>280</v>
      </c>
      <c r="Q14" s="104">
        <f t="shared" ref="Q14" si="33">SUM(Q15:Q16)</f>
        <v>310</v>
      </c>
      <c r="R14" s="105">
        <f t="shared" ref="R14" si="34">SUM(R15:R16)</f>
        <v>380</v>
      </c>
      <c r="S14" s="104">
        <f t="shared" ref="S14" si="35">SUM(S15:S16)</f>
        <v>350</v>
      </c>
      <c r="T14" s="104">
        <f t="shared" ref="T14" si="36">SUM(T15:T16)</f>
        <v>370</v>
      </c>
      <c r="U14" s="105">
        <f t="shared" ref="U14" si="37">SUM(U15:U16)</f>
        <v>405</v>
      </c>
      <c r="Y14" s="6" t="s">
        <v>22</v>
      </c>
    </row>
    <row r="15" spans="2:25" ht="39" customHeight="1" x14ac:dyDescent="0.25">
      <c r="B15" s="4" t="s">
        <v>366</v>
      </c>
      <c r="C15" s="95">
        <f>'Linea ESP - Concepto'!C25</f>
        <v>0</v>
      </c>
      <c r="D15" s="108">
        <f>'Linea ESP - Concepto'!D25</f>
        <v>0.3</v>
      </c>
      <c r="E15" s="108">
        <f>'Linea ESP - Concepto'!E25</f>
        <v>0.1</v>
      </c>
      <c r="F15" s="109">
        <f>'Linea ESP - Concepto'!F25</f>
        <v>0.5</v>
      </c>
      <c r="G15" s="108">
        <f>'Linea ESP - Concepto'!G25</f>
        <v>1</v>
      </c>
      <c r="H15" s="108">
        <f>'Linea ESP - Concepto'!H25</f>
        <v>4</v>
      </c>
      <c r="I15" s="109">
        <f>'Linea ESP - Concepto'!I25</f>
        <v>8</v>
      </c>
      <c r="J15" s="108">
        <f>'Linea ESP - Concepto'!J25</f>
        <v>20</v>
      </c>
      <c r="K15" s="108">
        <f>'Linea ESP - Concepto'!K25</f>
        <v>73</v>
      </c>
      <c r="L15" s="109">
        <f>'Linea ESP - Concepto'!L25</f>
        <v>100</v>
      </c>
      <c r="M15" s="108">
        <f>'Linea ESP - Concepto'!M25</f>
        <v>130</v>
      </c>
      <c r="N15" s="108">
        <f>'Linea ESP - Concepto'!N25</f>
        <v>150</v>
      </c>
      <c r="O15" s="109">
        <f>'Linea ESP - Concepto'!O25</f>
        <v>200</v>
      </c>
      <c r="P15" s="108">
        <f>'Linea ESP - Concepto'!P25</f>
        <v>240</v>
      </c>
      <c r="Q15" s="108">
        <f>'Linea ESP - Concepto'!Q25</f>
        <v>260</v>
      </c>
      <c r="R15" s="109">
        <f>'Linea ESP - Concepto'!R25</f>
        <v>320</v>
      </c>
      <c r="S15" s="108">
        <f>'Linea ESP - Concepto'!S25</f>
        <v>330</v>
      </c>
      <c r="T15" s="108">
        <f>'Linea ESP - Concepto'!T25</f>
        <v>340</v>
      </c>
      <c r="U15" s="109">
        <f>'Linea ESP - Concepto'!U25</f>
        <v>360</v>
      </c>
      <c r="Y15" s="5"/>
    </row>
    <row r="16" spans="2:25" ht="18.75" x14ac:dyDescent="0.25">
      <c r="B16" s="4" t="s">
        <v>367</v>
      </c>
      <c r="C16" s="95">
        <f>D16</f>
        <v>1.5</v>
      </c>
      <c r="D16" s="108">
        <f>'Linea AUS - Concepto'!C24</f>
        <v>1.5</v>
      </c>
      <c r="E16" s="108">
        <f>'Linea AUS - Concepto'!D24</f>
        <v>3</v>
      </c>
      <c r="F16" s="109">
        <f>'Linea AUS - Concepto'!E24</f>
        <v>6</v>
      </c>
      <c r="G16" s="108">
        <f>'Linea AUS - Concepto'!F24</f>
        <v>0.8</v>
      </c>
      <c r="H16" s="108">
        <f>'Linea AUS - Concepto'!G24</f>
        <v>8</v>
      </c>
      <c r="I16" s="109">
        <f>'Linea AUS - Concepto'!H24</f>
        <v>12</v>
      </c>
      <c r="J16" s="108">
        <f>'Linea AUS - Concepto'!I24</f>
        <v>17</v>
      </c>
      <c r="K16" s="108">
        <f>'Linea AUS - Concepto'!J24</f>
        <v>18</v>
      </c>
      <c r="L16" s="109">
        <f>'Linea AUS - Concepto'!K24</f>
        <v>27</v>
      </c>
      <c r="M16" s="110">
        <f>'Linea AUS - Concepto'!L24</f>
        <v>30</v>
      </c>
      <c r="N16" s="110">
        <f>'Linea AUS - Concepto'!M24</f>
        <v>20</v>
      </c>
      <c r="O16" s="111">
        <f>'Linea AUS - Concepto'!N24</f>
        <v>30</v>
      </c>
      <c r="P16" s="108">
        <f>'Linea AUS - Concepto'!O24</f>
        <v>40</v>
      </c>
      <c r="Q16" s="108">
        <f>'Linea AUS - Concepto'!P24</f>
        <v>50</v>
      </c>
      <c r="R16" s="109">
        <f>'Linea AUS - Concepto'!Q24</f>
        <v>60</v>
      </c>
      <c r="S16" s="108">
        <f>'Linea AUS - Concepto'!R24</f>
        <v>20</v>
      </c>
      <c r="T16" s="108">
        <f>'Linea AUS - Concepto'!S24</f>
        <v>30</v>
      </c>
      <c r="U16" s="109">
        <f>'Linea AUS - Concepto'!T24</f>
        <v>45</v>
      </c>
      <c r="Y16" s="6" t="s">
        <v>23</v>
      </c>
    </row>
    <row r="17" spans="2:25" ht="18.75" x14ac:dyDescent="0.25">
      <c r="B17" s="1"/>
      <c r="C17" s="7"/>
      <c r="D17" s="8"/>
      <c r="E17" s="8"/>
      <c r="F17" s="9"/>
      <c r="G17" s="8"/>
      <c r="H17" s="8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Y17" s="6" t="s">
        <v>24</v>
      </c>
    </row>
    <row r="18" spans="2:25" ht="18.75" x14ac:dyDescent="0.25">
      <c r="B18" s="1"/>
      <c r="C18" s="7"/>
      <c r="D18" s="8"/>
      <c r="E18" s="8"/>
      <c r="F18" s="9"/>
      <c r="G18" s="8"/>
      <c r="H18" s="8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Y18" s="6" t="s">
        <v>25</v>
      </c>
    </row>
    <row r="19" spans="2:25" ht="18.75" x14ac:dyDescent="0.25">
      <c r="B19" s="1"/>
      <c r="C19" s="7"/>
      <c r="D19" s="8"/>
      <c r="E19" s="8"/>
      <c r="F19" s="9"/>
      <c r="G19" s="8"/>
      <c r="H19" s="8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Y19" s="5" t="s">
        <v>26</v>
      </c>
    </row>
    <row r="20" spans="2:25" ht="18.75" x14ac:dyDescent="0.25">
      <c r="B20" s="1"/>
      <c r="C20" s="7"/>
      <c r="D20" s="8"/>
      <c r="E20" s="8"/>
      <c r="F20" s="9"/>
      <c r="G20" s="8"/>
      <c r="H20" s="8"/>
      <c r="I20" s="9"/>
      <c r="J20" s="8"/>
      <c r="K20" s="8"/>
      <c r="L20" s="9"/>
      <c r="M20" s="8"/>
      <c r="N20" s="8"/>
      <c r="O20" s="9"/>
      <c r="P20" s="8"/>
      <c r="Q20" s="8"/>
      <c r="R20" s="9"/>
      <c r="S20" s="8"/>
      <c r="T20" s="8"/>
      <c r="U20" s="9"/>
      <c r="Y20" s="5" t="s">
        <v>27</v>
      </c>
    </row>
    <row r="21" spans="2:25" ht="18.75" x14ac:dyDescent="0.25">
      <c r="B21" s="1"/>
      <c r="C21" s="7"/>
      <c r="D21" s="8"/>
      <c r="E21" s="8"/>
      <c r="F21" s="9"/>
      <c r="G21" s="8"/>
      <c r="H21" s="8"/>
      <c r="I21" s="9"/>
      <c r="J21" s="8"/>
      <c r="K21" s="8"/>
      <c r="L21" s="9"/>
      <c r="M21" s="8"/>
      <c r="N21" s="8"/>
      <c r="O21" s="9"/>
      <c r="P21" s="8"/>
      <c r="Q21" s="8"/>
      <c r="R21" s="9"/>
      <c r="S21" s="8"/>
      <c r="T21" s="8"/>
      <c r="U21" s="9"/>
      <c r="Y21" s="5" t="s">
        <v>28</v>
      </c>
    </row>
    <row r="22" spans="2:25" ht="18.75" x14ac:dyDescent="0.25">
      <c r="B22" s="1"/>
      <c r="C22" s="7"/>
      <c r="D22" s="8"/>
      <c r="E22" s="8"/>
      <c r="F22" s="9"/>
      <c r="G22" s="8"/>
      <c r="H22" s="8"/>
      <c r="I22" s="9"/>
      <c r="J22" s="8"/>
      <c r="K22" s="8"/>
      <c r="L22" s="9"/>
      <c r="M22" s="8"/>
      <c r="N22" s="8"/>
      <c r="O22" s="9"/>
      <c r="P22" s="8"/>
      <c r="Q22" s="8"/>
      <c r="R22" s="9"/>
      <c r="S22" s="8"/>
      <c r="T22" s="8"/>
      <c r="U22" s="9"/>
      <c r="Y22" s="5" t="s">
        <v>29</v>
      </c>
    </row>
    <row r="23" spans="2:25" ht="18.75" x14ac:dyDescent="0.25">
      <c r="B23" s="1"/>
      <c r="C23" s="7"/>
      <c r="D23" s="8"/>
      <c r="E23" s="8"/>
      <c r="F23" s="9"/>
      <c r="G23" s="8"/>
      <c r="H23" s="8"/>
      <c r="I23" s="9"/>
      <c r="J23" s="8"/>
      <c r="K23" s="8"/>
      <c r="L23" s="9"/>
      <c r="M23" s="8"/>
      <c r="N23" s="8"/>
      <c r="O23" s="9"/>
      <c r="P23" s="8"/>
      <c r="Q23" s="8"/>
      <c r="R23" s="9"/>
      <c r="S23" s="8"/>
      <c r="T23" s="8"/>
      <c r="U23" s="9"/>
      <c r="Y23" s="5" t="s">
        <v>30</v>
      </c>
    </row>
    <row r="24" spans="2:25" ht="18.75" x14ac:dyDescent="0.25">
      <c r="B24" s="1"/>
      <c r="C24" s="7"/>
      <c r="D24" s="8"/>
      <c r="E24" s="8"/>
      <c r="F24" s="9"/>
      <c r="G24" s="8"/>
      <c r="H24" s="8"/>
      <c r="I24" s="9"/>
      <c r="J24" s="8"/>
      <c r="K24" s="8"/>
      <c r="L24" s="9"/>
      <c r="M24" s="8"/>
      <c r="N24" s="8"/>
      <c r="O24" s="9"/>
      <c r="P24" s="8"/>
      <c r="Q24" s="8"/>
      <c r="R24" s="9"/>
      <c r="S24" s="8"/>
      <c r="T24" s="8"/>
      <c r="U24" s="9"/>
      <c r="Y24" s="5" t="s">
        <v>31</v>
      </c>
    </row>
    <row r="25" spans="2:25" ht="18.75" x14ac:dyDescent="0.25">
      <c r="B25" s="1"/>
      <c r="C25" s="7"/>
      <c r="D25" s="8"/>
      <c r="E25" s="8"/>
      <c r="F25" s="9"/>
      <c r="G25" s="8"/>
      <c r="H25" s="8"/>
      <c r="I25" s="9"/>
      <c r="J25" s="8"/>
      <c r="K25" s="8"/>
      <c r="L25" s="9"/>
      <c r="M25" s="8"/>
      <c r="N25" s="8"/>
      <c r="O25" s="9"/>
      <c r="P25" s="8"/>
      <c r="Q25" s="8"/>
      <c r="R25" s="9"/>
      <c r="S25" s="8"/>
      <c r="T25" s="8"/>
      <c r="U25" s="9"/>
      <c r="Y25" s="5" t="s">
        <v>32</v>
      </c>
    </row>
    <row r="26" spans="2:25" ht="18.75" x14ac:dyDescent="0.25">
      <c r="B26" s="1"/>
      <c r="C26" s="7"/>
      <c r="D26" s="8"/>
      <c r="E26" s="8"/>
      <c r="F26" s="9"/>
      <c r="G26" s="8"/>
      <c r="H26" s="8"/>
      <c r="I26" s="9"/>
      <c r="J26" s="8"/>
      <c r="K26" s="8"/>
      <c r="L26" s="9"/>
      <c r="M26" s="8"/>
      <c r="N26" s="8"/>
      <c r="O26" s="9"/>
      <c r="P26" s="8"/>
      <c r="Q26" s="8"/>
      <c r="R26" s="9"/>
      <c r="S26" s="8"/>
      <c r="T26" s="8"/>
      <c r="U26" s="9"/>
      <c r="Y26" s="5" t="s">
        <v>33</v>
      </c>
    </row>
    <row r="27" spans="2:25" ht="18.75" x14ac:dyDescent="0.25">
      <c r="B27" s="1"/>
      <c r="C27" s="7"/>
      <c r="D27" s="8"/>
      <c r="E27" s="8"/>
      <c r="F27" s="9"/>
      <c r="G27" s="8"/>
      <c r="H27" s="8"/>
      <c r="I27" s="9"/>
      <c r="J27" s="8"/>
      <c r="K27" s="8"/>
      <c r="L27" s="9"/>
      <c r="M27" s="8"/>
      <c r="N27" s="8"/>
      <c r="O27" s="9"/>
      <c r="P27" s="8"/>
      <c r="Q27" s="8"/>
      <c r="R27" s="9"/>
      <c r="S27" s="8"/>
      <c r="T27" s="8"/>
      <c r="U27" s="9"/>
      <c r="Y27" s="5" t="s">
        <v>34</v>
      </c>
    </row>
    <row r="28" spans="2:25" ht="18.75" x14ac:dyDescent="0.25">
      <c r="B28" s="1"/>
      <c r="C28" s="7"/>
      <c r="D28" s="8"/>
      <c r="E28" s="8"/>
      <c r="F28" s="9"/>
      <c r="G28" s="8"/>
      <c r="H28" s="8"/>
      <c r="I28" s="9"/>
      <c r="J28" s="8"/>
      <c r="K28" s="8"/>
      <c r="L28" s="9"/>
      <c r="M28" s="8"/>
      <c r="N28" s="8"/>
      <c r="O28" s="9"/>
      <c r="P28" s="8"/>
      <c r="Q28" s="8"/>
      <c r="R28" s="9"/>
      <c r="S28" s="8"/>
      <c r="T28" s="8"/>
      <c r="U28" s="9"/>
      <c r="Y28" s="5" t="s">
        <v>35</v>
      </c>
    </row>
    <row r="29" spans="2:25" ht="18.75" x14ac:dyDescent="0.3">
      <c r="B29" s="1"/>
      <c r="C29" s="10"/>
      <c r="D29" s="11"/>
      <c r="E29" s="11"/>
      <c r="F29" s="12"/>
      <c r="G29" s="11"/>
      <c r="H29" s="11"/>
      <c r="I29" s="12"/>
      <c r="J29" s="11"/>
      <c r="K29" s="11"/>
      <c r="L29" s="12"/>
      <c r="M29" s="11"/>
      <c r="N29" s="11"/>
      <c r="O29" s="12"/>
      <c r="P29" s="11"/>
      <c r="Q29" s="11"/>
      <c r="R29" s="12"/>
      <c r="S29" s="11"/>
      <c r="T29" s="11"/>
      <c r="U29" s="12"/>
      <c r="Y29" s="5" t="s">
        <v>36</v>
      </c>
    </row>
    <row r="30" spans="2:25" ht="18.75" x14ac:dyDescent="0.3">
      <c r="B30" s="1"/>
      <c r="C30" s="10"/>
      <c r="D30" s="11"/>
      <c r="E30" s="11"/>
      <c r="F30" s="12"/>
      <c r="G30" s="11"/>
      <c r="H30" s="11"/>
      <c r="I30" s="12"/>
      <c r="J30" s="11"/>
      <c r="K30" s="11"/>
      <c r="L30" s="12"/>
      <c r="M30" s="11"/>
      <c r="N30" s="11"/>
      <c r="O30" s="12"/>
      <c r="P30" s="11"/>
      <c r="Q30" s="11"/>
      <c r="R30" s="12"/>
      <c r="S30" s="11"/>
      <c r="T30" s="11"/>
      <c r="U30" s="12"/>
    </row>
  </sheetData>
  <mergeCells count="12">
    <mergeCell ref="S3:U3"/>
    <mergeCell ref="C2:F2"/>
    <mergeCell ref="G2:I2"/>
    <mergeCell ref="K2:M2"/>
    <mergeCell ref="O2:P2"/>
    <mergeCell ref="Q2:R2"/>
    <mergeCell ref="S2:U2"/>
    <mergeCell ref="C3:F3"/>
    <mergeCell ref="G3:I3"/>
    <mergeCell ref="J3:L3"/>
    <mergeCell ref="M3:O3"/>
    <mergeCell ref="P3:R3"/>
  </mergeCells>
  <pageMargins left="0.7" right="0.7" top="0.75" bottom="0.75" header="0.3" footer="0.3"/>
  <ignoredErrors>
    <ignoredError sqref="C10:U12 C13:U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AD25-EA05-4406-80FA-94C1FF193BEB}">
  <dimension ref="B1:Y41"/>
  <sheetViews>
    <sheetView showGridLines="0" tabSelected="1" zoomScaleNormal="100" workbookViewId="0">
      <pane xSplit="2" ySplit="4" topLeftCell="C9" activePane="bottomRight" state="frozen"/>
      <selection activeCell="B1" sqref="B1:T25"/>
      <selection pane="topRight" activeCell="B1" sqref="B1:T25"/>
      <selection pane="bottomLeft" activeCell="B1" sqref="B1:T25"/>
      <selection pane="bottomRight" activeCell="L25" sqref="L25"/>
    </sheetView>
  </sheetViews>
  <sheetFormatPr defaultRowHeight="15" x14ac:dyDescent="0.25"/>
  <cols>
    <col min="1" max="1" width="3.140625" customWidth="1"/>
    <col min="2" max="20" width="11.85546875" customWidth="1"/>
  </cols>
  <sheetData>
    <row r="1" spans="2:25" ht="7.5" customHeight="1" x14ac:dyDescent="0.25"/>
    <row r="2" spans="2:25" x14ac:dyDescent="0.25">
      <c r="C2" s="125" t="s">
        <v>249</v>
      </c>
      <c r="D2" s="126"/>
      <c r="E2" s="126"/>
      <c r="F2" s="127"/>
      <c r="G2" s="128" t="s">
        <v>9</v>
      </c>
      <c r="H2" s="129"/>
      <c r="I2" s="130"/>
      <c r="J2" s="112" t="s">
        <v>10</v>
      </c>
      <c r="K2" s="128" t="s">
        <v>11</v>
      </c>
      <c r="L2" s="129"/>
      <c r="M2" s="130"/>
      <c r="N2" s="112" t="s">
        <v>12</v>
      </c>
      <c r="O2" s="128" t="s">
        <v>13</v>
      </c>
      <c r="P2" s="130"/>
      <c r="Q2" s="128" t="s">
        <v>14</v>
      </c>
      <c r="R2" s="130"/>
      <c r="S2" s="128" t="s">
        <v>15</v>
      </c>
      <c r="T2" s="129"/>
      <c r="U2" s="130"/>
    </row>
    <row r="3" spans="2:25" ht="15.75" thickBot="1" x14ac:dyDescent="0.3">
      <c r="C3" s="125" t="s">
        <v>248</v>
      </c>
      <c r="D3" s="126"/>
      <c r="E3" s="126"/>
      <c r="F3" s="131"/>
      <c r="G3" s="132" t="s">
        <v>70</v>
      </c>
      <c r="H3" s="133"/>
      <c r="I3" s="134"/>
      <c r="J3" s="132" t="s">
        <v>1</v>
      </c>
      <c r="K3" s="133"/>
      <c r="L3" s="134"/>
      <c r="M3" s="132" t="s">
        <v>2</v>
      </c>
      <c r="N3" s="133"/>
      <c r="O3" s="134"/>
      <c r="P3" s="132" t="s">
        <v>3</v>
      </c>
      <c r="Q3" s="133"/>
      <c r="R3" s="134"/>
      <c r="S3" s="132" t="s">
        <v>4</v>
      </c>
      <c r="T3" s="133"/>
      <c r="U3" s="134"/>
    </row>
    <row r="4" spans="2:25" ht="29.25" customHeight="1" x14ac:dyDescent="0.25">
      <c r="B4" s="2" t="s">
        <v>0</v>
      </c>
      <c r="C4" s="13" t="s">
        <v>21</v>
      </c>
      <c r="D4" s="36" t="s">
        <v>21</v>
      </c>
      <c r="E4" s="36" t="s">
        <v>21</v>
      </c>
      <c r="F4" s="37" t="s">
        <v>21</v>
      </c>
      <c r="G4" s="38" t="s">
        <v>21</v>
      </c>
      <c r="H4" s="38" t="s">
        <v>21</v>
      </c>
      <c r="I4" s="39" t="s">
        <v>21</v>
      </c>
      <c r="J4" s="38" t="s">
        <v>21</v>
      </c>
      <c r="K4" s="38" t="s">
        <v>21</v>
      </c>
      <c r="L4" s="39" t="s">
        <v>21</v>
      </c>
      <c r="M4" s="40" t="s">
        <v>20</v>
      </c>
      <c r="N4" s="40" t="s">
        <v>25</v>
      </c>
      <c r="O4" s="41" t="s">
        <v>25</v>
      </c>
      <c r="P4" s="42" t="s">
        <v>22</v>
      </c>
      <c r="Q4" s="42" t="s">
        <v>22</v>
      </c>
      <c r="R4" s="43" t="s">
        <v>22</v>
      </c>
      <c r="S4" s="42" t="s">
        <v>22</v>
      </c>
      <c r="T4" s="42" t="s">
        <v>22</v>
      </c>
      <c r="U4" s="50" t="s">
        <v>92</v>
      </c>
    </row>
    <row r="5" spans="2:25" ht="39" customHeight="1" x14ac:dyDescent="0.25">
      <c r="B5" s="4" t="s">
        <v>16</v>
      </c>
      <c r="C5" s="18" t="s">
        <v>48</v>
      </c>
      <c r="D5" s="19" t="s">
        <v>47</v>
      </c>
      <c r="E5" s="20" t="s">
        <v>47</v>
      </c>
      <c r="F5" s="21" t="s">
        <v>47</v>
      </c>
      <c r="G5" s="20" t="s">
        <v>47</v>
      </c>
      <c r="H5" s="20" t="s">
        <v>47</v>
      </c>
      <c r="I5" s="21" t="s">
        <v>48</v>
      </c>
      <c r="J5" s="20" t="s">
        <v>52</v>
      </c>
      <c r="K5" s="20" t="s">
        <v>52</v>
      </c>
      <c r="L5" s="35" t="s">
        <v>48</v>
      </c>
      <c r="M5" s="22" t="s">
        <v>49</v>
      </c>
      <c r="N5" s="22" t="s">
        <v>49</v>
      </c>
      <c r="O5" s="24" t="s">
        <v>49</v>
      </c>
      <c r="P5" s="22" t="s">
        <v>49</v>
      </c>
      <c r="Q5" s="34" t="s">
        <v>48</v>
      </c>
      <c r="R5" s="35" t="s">
        <v>48</v>
      </c>
      <c r="S5" s="22" t="s">
        <v>49</v>
      </c>
      <c r="T5" s="48" t="s">
        <v>144</v>
      </c>
      <c r="U5" s="49" t="s">
        <v>144</v>
      </c>
      <c r="Y5" s="5"/>
    </row>
    <row r="6" spans="2:25" ht="39" customHeight="1" x14ac:dyDescent="0.25">
      <c r="B6" s="4" t="s">
        <v>71</v>
      </c>
      <c r="C6" s="18" t="s">
        <v>37</v>
      </c>
      <c r="D6" s="19" t="s">
        <v>38</v>
      </c>
      <c r="E6" s="20" t="s">
        <v>39</v>
      </c>
      <c r="F6" s="21" t="s">
        <v>40</v>
      </c>
      <c r="G6" s="20" t="s">
        <v>41</v>
      </c>
      <c r="H6" s="20" t="s">
        <v>42</v>
      </c>
      <c r="I6" s="21" t="s">
        <v>43</v>
      </c>
      <c r="J6" s="20" t="s">
        <v>45</v>
      </c>
      <c r="K6" s="20" t="s">
        <v>53</v>
      </c>
      <c r="L6" s="21" t="s">
        <v>44</v>
      </c>
      <c r="M6" s="68" t="s">
        <v>20</v>
      </c>
      <c r="N6" s="68" t="s">
        <v>20</v>
      </c>
      <c r="O6" s="69" t="s">
        <v>20</v>
      </c>
      <c r="P6" s="22" t="s">
        <v>51</v>
      </c>
      <c r="Q6" s="22" t="s">
        <v>57</v>
      </c>
      <c r="R6" s="24" t="s">
        <v>55</v>
      </c>
      <c r="S6" s="22" t="s">
        <v>56</v>
      </c>
      <c r="T6" s="22" t="s">
        <v>54</v>
      </c>
      <c r="U6" s="49" t="s">
        <v>62</v>
      </c>
      <c r="Y6" s="5"/>
    </row>
    <row r="7" spans="2:25" ht="39" customHeight="1" x14ac:dyDescent="0.25">
      <c r="B7" s="4" t="s">
        <v>17</v>
      </c>
      <c r="C7" s="18" t="s">
        <v>244</v>
      </c>
      <c r="D7" s="20" t="s">
        <v>241</v>
      </c>
      <c r="E7" s="20" t="s">
        <v>119</v>
      </c>
      <c r="F7" s="21" t="s">
        <v>120</v>
      </c>
      <c r="G7" s="34" t="s">
        <v>221</v>
      </c>
      <c r="H7" s="31" t="s">
        <v>222</v>
      </c>
      <c r="I7" s="35" t="s">
        <v>223</v>
      </c>
      <c r="J7" s="20" t="s">
        <v>224</v>
      </c>
      <c r="K7" s="20" t="s">
        <v>225</v>
      </c>
      <c r="L7" s="21" t="s">
        <v>121</v>
      </c>
      <c r="M7" s="20" t="s">
        <v>121</v>
      </c>
      <c r="N7" s="20" t="s">
        <v>139</v>
      </c>
      <c r="O7" s="21" t="s">
        <v>139</v>
      </c>
      <c r="P7" s="20" t="s">
        <v>139</v>
      </c>
      <c r="Q7" s="20" t="s">
        <v>142</v>
      </c>
      <c r="R7" s="24" t="s">
        <v>368</v>
      </c>
      <c r="S7" s="20" t="s">
        <v>369</v>
      </c>
      <c r="T7" s="20" t="s">
        <v>140</v>
      </c>
      <c r="U7" s="49" t="s">
        <v>143</v>
      </c>
      <c r="Y7" s="5"/>
    </row>
    <row r="8" spans="2:25" ht="39" customHeight="1" x14ac:dyDescent="0.25">
      <c r="B8" s="30" t="s">
        <v>75</v>
      </c>
      <c r="C8" s="60" t="s">
        <v>237</v>
      </c>
      <c r="D8" s="20" t="s">
        <v>238</v>
      </c>
      <c r="E8" s="20" t="s">
        <v>239</v>
      </c>
      <c r="F8" s="21" t="s">
        <v>47</v>
      </c>
      <c r="G8" s="20" t="s">
        <v>233</v>
      </c>
      <c r="H8" s="20" t="s">
        <v>47</v>
      </c>
      <c r="I8" s="21" t="s">
        <v>47</v>
      </c>
      <c r="J8" s="20" t="s">
        <v>234</v>
      </c>
      <c r="K8" s="20" t="s">
        <v>124</v>
      </c>
      <c r="L8" s="21" t="s">
        <v>162</v>
      </c>
      <c r="M8" s="20" t="s">
        <v>58</v>
      </c>
      <c r="N8" s="20" t="s">
        <v>58</v>
      </c>
      <c r="O8" s="35" t="s">
        <v>48</v>
      </c>
      <c r="P8" s="34" t="s">
        <v>48</v>
      </c>
      <c r="Q8" s="34" t="s">
        <v>48</v>
      </c>
      <c r="R8" s="35" t="s">
        <v>59</v>
      </c>
      <c r="S8" s="31" t="s">
        <v>73</v>
      </c>
      <c r="T8" s="31" t="s">
        <v>73</v>
      </c>
      <c r="U8" s="51" t="s">
        <v>74</v>
      </c>
      <c r="Y8" s="5"/>
    </row>
    <row r="9" spans="2:25" ht="39" customHeight="1" x14ac:dyDescent="0.25">
      <c r="B9" s="30" t="s">
        <v>95</v>
      </c>
      <c r="C9" s="33" t="s">
        <v>165</v>
      </c>
      <c r="D9" s="20" t="s">
        <v>245</v>
      </c>
      <c r="E9" s="20" t="s">
        <v>247</v>
      </c>
      <c r="F9" s="21" t="s">
        <v>112</v>
      </c>
      <c r="G9" s="34" t="s">
        <v>48</v>
      </c>
      <c r="H9" s="20" t="s">
        <v>113</v>
      </c>
      <c r="I9" s="21" t="s">
        <v>113</v>
      </c>
      <c r="J9" s="20" t="s">
        <v>148</v>
      </c>
      <c r="K9" s="20" t="s">
        <v>52</v>
      </c>
      <c r="L9" s="21" t="s">
        <v>60</v>
      </c>
      <c r="M9" s="20" t="s">
        <v>47</v>
      </c>
      <c r="N9" s="34" t="s">
        <v>114</v>
      </c>
      <c r="O9" s="35" t="s">
        <v>115</v>
      </c>
      <c r="P9" s="34" t="s">
        <v>240</v>
      </c>
      <c r="Q9" s="34" t="s">
        <v>240</v>
      </c>
      <c r="R9" s="24" t="s">
        <v>240</v>
      </c>
      <c r="S9" s="31" t="s">
        <v>137</v>
      </c>
      <c r="T9" s="31" t="s">
        <v>137</v>
      </c>
      <c r="U9" s="32" t="s">
        <v>137</v>
      </c>
      <c r="Y9" s="5"/>
    </row>
    <row r="10" spans="2:25" ht="39" customHeight="1" x14ac:dyDescent="0.25">
      <c r="B10" s="4" t="s">
        <v>18</v>
      </c>
      <c r="C10" s="18" t="s">
        <v>68</v>
      </c>
      <c r="D10" s="20" t="s">
        <v>246</v>
      </c>
      <c r="E10" s="20" t="s">
        <v>69</v>
      </c>
      <c r="F10" s="21" t="s">
        <v>242</v>
      </c>
      <c r="G10" s="19" t="s">
        <v>47</v>
      </c>
      <c r="H10" s="19" t="s">
        <v>47</v>
      </c>
      <c r="I10" s="21" t="s">
        <v>67</v>
      </c>
      <c r="J10" s="20" t="s">
        <v>66</v>
      </c>
      <c r="K10" s="19" t="s">
        <v>52</v>
      </c>
      <c r="L10" s="21" t="s">
        <v>60</v>
      </c>
      <c r="M10" s="20" t="s">
        <v>60</v>
      </c>
      <c r="N10" s="27" t="s">
        <v>61</v>
      </c>
      <c r="O10" s="28" t="s">
        <v>61</v>
      </c>
      <c r="P10" s="29" t="s">
        <v>48</v>
      </c>
      <c r="Q10" s="22" t="s">
        <v>65</v>
      </c>
      <c r="R10" s="24" t="s">
        <v>63</v>
      </c>
      <c r="S10" s="22" t="s">
        <v>64</v>
      </c>
      <c r="T10" s="22" t="s">
        <v>72</v>
      </c>
      <c r="U10" s="52" t="s">
        <v>141</v>
      </c>
      <c r="Y10" s="5"/>
    </row>
    <row r="11" spans="2:25" ht="25.5" customHeight="1" x14ac:dyDescent="0.25">
      <c r="B11" s="2" t="s">
        <v>6</v>
      </c>
      <c r="C11" s="25">
        <v>0.2</v>
      </c>
      <c r="D11" s="25">
        <v>2</v>
      </c>
      <c r="E11" s="25">
        <v>2.5</v>
      </c>
      <c r="F11" s="26">
        <v>3</v>
      </c>
      <c r="G11" s="25">
        <v>3</v>
      </c>
      <c r="H11" s="25">
        <v>4</v>
      </c>
      <c r="I11" s="26">
        <v>5</v>
      </c>
      <c r="J11" s="25">
        <v>10</v>
      </c>
      <c r="K11" s="25">
        <v>13</v>
      </c>
      <c r="L11" s="26">
        <v>15</v>
      </c>
      <c r="M11" s="25">
        <v>20</v>
      </c>
      <c r="N11" s="25">
        <v>25</v>
      </c>
      <c r="O11" s="26">
        <v>20</v>
      </c>
      <c r="P11" s="25">
        <v>17</v>
      </c>
      <c r="Q11" s="25">
        <v>30</v>
      </c>
      <c r="R11" s="26">
        <v>18</v>
      </c>
      <c r="S11" s="25">
        <v>17</v>
      </c>
      <c r="T11" s="25">
        <v>16</v>
      </c>
      <c r="U11" s="26">
        <v>15</v>
      </c>
      <c r="Y11" s="6" t="s">
        <v>19</v>
      </c>
    </row>
    <row r="12" spans="2:25" ht="39" customHeight="1" x14ac:dyDescent="0.25">
      <c r="B12" s="30" t="s">
        <v>82</v>
      </c>
      <c r="C12" s="18" t="s">
        <v>83</v>
      </c>
      <c r="D12" s="20" t="s">
        <v>170</v>
      </c>
      <c r="E12" s="20" t="s">
        <v>170</v>
      </c>
      <c r="F12" s="21" t="s">
        <v>170</v>
      </c>
      <c r="G12" s="20" t="s">
        <v>166</v>
      </c>
      <c r="H12" s="20" t="s">
        <v>166</v>
      </c>
      <c r="I12" s="21" t="s">
        <v>166</v>
      </c>
      <c r="J12" s="20" t="s">
        <v>166</v>
      </c>
      <c r="K12" s="20" t="s">
        <v>168</v>
      </c>
      <c r="L12" s="21" t="s">
        <v>168</v>
      </c>
      <c r="M12" s="34" t="s">
        <v>167</v>
      </c>
      <c r="N12" s="34" t="s">
        <v>167</v>
      </c>
      <c r="O12" s="24" t="s">
        <v>122</v>
      </c>
      <c r="P12" s="22" t="s">
        <v>122</v>
      </c>
      <c r="Q12" s="22" t="s">
        <v>167</v>
      </c>
      <c r="R12" s="24" t="s">
        <v>167</v>
      </c>
      <c r="S12" s="22" t="s">
        <v>167</v>
      </c>
      <c r="T12" s="48" t="s">
        <v>84</v>
      </c>
      <c r="U12" s="49" t="s">
        <v>85</v>
      </c>
      <c r="Y12" s="5"/>
    </row>
    <row r="13" spans="2:25" ht="39" customHeight="1" x14ac:dyDescent="0.25">
      <c r="B13" s="30" t="s">
        <v>78</v>
      </c>
      <c r="C13" s="33" t="s">
        <v>235</v>
      </c>
      <c r="D13" s="34" t="s">
        <v>68</v>
      </c>
      <c r="E13" s="20" t="s">
        <v>68</v>
      </c>
      <c r="F13" s="21" t="s">
        <v>48</v>
      </c>
      <c r="G13" s="34" t="s">
        <v>226</v>
      </c>
      <c r="H13" s="34" t="s">
        <v>227</v>
      </c>
      <c r="I13" s="35" t="s">
        <v>226</v>
      </c>
      <c r="J13" s="20" t="s">
        <v>149</v>
      </c>
      <c r="K13" s="20" t="s">
        <v>154</v>
      </c>
      <c r="L13" s="21" t="s">
        <v>123</v>
      </c>
      <c r="M13" s="16" t="s">
        <v>50</v>
      </c>
      <c r="N13" s="16" t="s">
        <v>123</v>
      </c>
      <c r="O13" s="17" t="s">
        <v>123</v>
      </c>
      <c r="P13" s="22" t="s">
        <v>228</v>
      </c>
      <c r="Q13" s="22" t="s">
        <v>52</v>
      </c>
      <c r="R13" s="49" t="s">
        <v>136</v>
      </c>
      <c r="S13" s="22" t="s">
        <v>81</v>
      </c>
      <c r="T13" s="22" t="s">
        <v>81</v>
      </c>
      <c r="U13" s="24" t="s">
        <v>81</v>
      </c>
      <c r="Y13" s="5"/>
    </row>
    <row r="14" spans="2:25" ht="39" customHeight="1" x14ac:dyDescent="0.25">
      <c r="B14" s="30" t="s">
        <v>370</v>
      </c>
      <c r="C14" s="33" t="s">
        <v>81</v>
      </c>
      <c r="D14" s="55" t="s">
        <v>81</v>
      </c>
      <c r="E14" s="22" t="s">
        <v>81</v>
      </c>
      <c r="F14" s="35" t="s">
        <v>145</v>
      </c>
      <c r="G14" s="34" t="s">
        <v>145</v>
      </c>
      <c r="H14" s="34" t="s">
        <v>145</v>
      </c>
      <c r="I14" s="35" t="s">
        <v>145</v>
      </c>
      <c r="J14" s="34" t="s">
        <v>145</v>
      </c>
      <c r="K14" s="34" t="s">
        <v>145</v>
      </c>
      <c r="L14" s="35" t="s">
        <v>145</v>
      </c>
      <c r="M14" s="34" t="s">
        <v>59</v>
      </c>
      <c r="N14" s="34" t="s">
        <v>59</v>
      </c>
      <c r="O14" s="35" t="s">
        <v>59</v>
      </c>
      <c r="P14" s="22" t="s">
        <v>59</v>
      </c>
      <c r="Q14" s="22" t="s">
        <v>59</v>
      </c>
      <c r="R14" s="53">
        <v>-0.4</v>
      </c>
      <c r="S14" s="48" t="s">
        <v>135</v>
      </c>
      <c r="T14" s="48" t="s">
        <v>135</v>
      </c>
      <c r="U14" s="49" t="s">
        <v>135</v>
      </c>
      <c r="Y14" s="5"/>
    </row>
    <row r="15" spans="2:25" ht="39" customHeight="1" x14ac:dyDescent="0.25">
      <c r="B15" s="30" t="s">
        <v>80</v>
      </c>
      <c r="C15" s="65" t="s">
        <v>50</v>
      </c>
      <c r="D15" s="66" t="s">
        <v>50</v>
      </c>
      <c r="E15" s="67" t="s">
        <v>50</v>
      </c>
      <c r="F15" s="21" t="s">
        <v>253</v>
      </c>
      <c r="G15" s="20" t="s">
        <v>68</v>
      </c>
      <c r="H15" s="20" t="s">
        <v>68</v>
      </c>
      <c r="I15" s="21" t="s">
        <v>69</v>
      </c>
      <c r="J15" s="20" t="s">
        <v>47</v>
      </c>
      <c r="K15" s="20" t="s">
        <v>47</v>
      </c>
      <c r="L15" s="63" t="s">
        <v>52</v>
      </c>
      <c r="M15" s="57" t="s">
        <v>52</v>
      </c>
      <c r="N15" s="57" t="s">
        <v>52</v>
      </c>
      <c r="O15" s="21" t="s">
        <v>104</v>
      </c>
      <c r="P15" s="20" t="s">
        <v>47</v>
      </c>
      <c r="Q15" s="34" t="s">
        <v>48</v>
      </c>
      <c r="R15" s="53">
        <v>-0.6</v>
      </c>
      <c r="S15" s="54" t="s">
        <v>106</v>
      </c>
      <c r="T15" s="54" t="s">
        <v>106</v>
      </c>
      <c r="U15" s="51" t="s">
        <v>106</v>
      </c>
      <c r="Y15" s="5"/>
    </row>
    <row r="16" spans="2:25" ht="39" customHeight="1" x14ac:dyDescent="0.25">
      <c r="B16" s="30" t="s">
        <v>79</v>
      </c>
      <c r="C16" s="18" t="s">
        <v>50</v>
      </c>
      <c r="D16" s="20" t="s">
        <v>250</v>
      </c>
      <c r="E16" s="20" t="s">
        <v>251</v>
      </c>
      <c r="F16" s="21" t="s">
        <v>252</v>
      </c>
      <c r="G16" s="20" t="s">
        <v>199</v>
      </c>
      <c r="H16" s="20" t="s">
        <v>199</v>
      </c>
      <c r="I16" s="21" t="s">
        <v>146</v>
      </c>
      <c r="J16" s="20" t="s">
        <v>146</v>
      </c>
      <c r="K16" s="20" t="s">
        <v>147</v>
      </c>
      <c r="L16" s="21" t="s">
        <v>46</v>
      </c>
      <c r="M16" s="20" t="s">
        <v>46</v>
      </c>
      <c r="N16" s="19" t="s">
        <v>46</v>
      </c>
      <c r="O16" s="21" t="s">
        <v>46</v>
      </c>
      <c r="P16" s="20" t="s">
        <v>128</v>
      </c>
      <c r="Q16" s="20" t="s">
        <v>134</v>
      </c>
      <c r="R16" s="21" t="s">
        <v>133</v>
      </c>
      <c r="S16" s="20" t="s">
        <v>133</v>
      </c>
      <c r="T16" s="20" t="s">
        <v>133</v>
      </c>
      <c r="U16" s="21" t="s">
        <v>133</v>
      </c>
      <c r="Y16" s="5"/>
    </row>
    <row r="17" spans="2:25" ht="39" customHeight="1" x14ac:dyDescent="0.25">
      <c r="B17" s="30" t="s">
        <v>125</v>
      </c>
      <c r="C17" s="18" t="s">
        <v>254</v>
      </c>
      <c r="D17" s="20" t="s">
        <v>50</v>
      </c>
      <c r="E17" s="20" t="s">
        <v>236</v>
      </c>
      <c r="F17" s="21" t="s">
        <v>255</v>
      </c>
      <c r="G17" s="20" t="s">
        <v>231</v>
      </c>
      <c r="H17" s="20" t="s">
        <v>155</v>
      </c>
      <c r="I17" s="21" t="s">
        <v>232</v>
      </c>
      <c r="J17" s="20" t="s">
        <v>163</v>
      </c>
      <c r="K17" s="20" t="s">
        <v>155</v>
      </c>
      <c r="L17" s="21" t="s">
        <v>153</v>
      </c>
      <c r="M17" s="20" t="s">
        <v>50</v>
      </c>
      <c r="N17" s="20" t="s">
        <v>130</v>
      </c>
      <c r="O17" s="21" t="s">
        <v>131</v>
      </c>
      <c r="P17" s="20" t="s">
        <v>127</v>
      </c>
      <c r="Q17" s="22" t="s">
        <v>131</v>
      </c>
      <c r="R17" s="24" t="s">
        <v>129</v>
      </c>
      <c r="S17" s="22" t="s">
        <v>138</v>
      </c>
      <c r="T17" s="22" t="s">
        <v>138</v>
      </c>
      <c r="U17" s="24" t="s">
        <v>138</v>
      </c>
      <c r="Y17" s="5"/>
    </row>
    <row r="18" spans="2:25" ht="25.5" customHeight="1" x14ac:dyDescent="0.25">
      <c r="B18" s="2" t="s">
        <v>7</v>
      </c>
      <c r="C18" s="73">
        <v>0.1</v>
      </c>
      <c r="D18" s="25">
        <v>2</v>
      </c>
      <c r="E18" s="25">
        <v>2</v>
      </c>
      <c r="F18" s="26">
        <v>3.3</v>
      </c>
      <c r="G18" s="25">
        <v>4</v>
      </c>
      <c r="H18" s="25">
        <v>5</v>
      </c>
      <c r="I18" s="26">
        <v>6</v>
      </c>
      <c r="J18" s="25">
        <v>25</v>
      </c>
      <c r="K18" s="25">
        <v>35</v>
      </c>
      <c r="L18" s="26">
        <v>30</v>
      </c>
      <c r="M18" s="25">
        <v>25</v>
      </c>
      <c r="N18" s="25">
        <v>30</v>
      </c>
      <c r="O18" s="26">
        <v>30</v>
      </c>
      <c r="P18" s="25">
        <v>20</v>
      </c>
      <c r="Q18" s="25">
        <v>25</v>
      </c>
      <c r="R18" s="26">
        <v>22</v>
      </c>
      <c r="S18" s="25">
        <v>16</v>
      </c>
      <c r="T18" s="25">
        <v>18</v>
      </c>
      <c r="U18" s="26">
        <v>17</v>
      </c>
      <c r="Y18" s="6" t="s">
        <v>20</v>
      </c>
    </row>
    <row r="19" spans="2:25" ht="39" customHeight="1" x14ac:dyDescent="0.25">
      <c r="B19" s="4" t="s">
        <v>77</v>
      </c>
      <c r="C19" s="18" t="s">
        <v>86</v>
      </c>
      <c r="D19" s="20" t="s">
        <v>300</v>
      </c>
      <c r="E19" s="20" t="s">
        <v>243</v>
      </c>
      <c r="F19" s="21" t="s">
        <v>300</v>
      </c>
      <c r="G19" s="20" t="s">
        <v>300</v>
      </c>
      <c r="H19" s="20" t="s">
        <v>300</v>
      </c>
      <c r="I19" s="35" t="s">
        <v>165</v>
      </c>
      <c r="J19" s="34" t="s">
        <v>301</v>
      </c>
      <c r="K19" s="20" t="s">
        <v>300</v>
      </c>
      <c r="L19" s="21" t="s">
        <v>300</v>
      </c>
      <c r="M19" s="34" t="s">
        <v>87</v>
      </c>
      <c r="N19" s="22" t="s">
        <v>117</v>
      </c>
      <c r="O19" s="24" t="s">
        <v>117</v>
      </c>
      <c r="P19" s="34" t="s">
        <v>132</v>
      </c>
      <c r="Q19" s="34" t="s">
        <v>87</v>
      </c>
      <c r="R19" s="35" t="s">
        <v>87</v>
      </c>
      <c r="S19" s="22" t="s">
        <v>99</v>
      </c>
      <c r="T19" s="22" t="s">
        <v>103</v>
      </c>
      <c r="U19" s="24" t="s">
        <v>99</v>
      </c>
      <c r="Y19" s="5"/>
    </row>
    <row r="20" spans="2:25" ht="39" customHeight="1" x14ac:dyDescent="0.25">
      <c r="B20" s="4" t="s">
        <v>90</v>
      </c>
      <c r="C20" s="33" t="s">
        <v>88</v>
      </c>
      <c r="D20" s="19" t="s">
        <v>89</v>
      </c>
      <c r="E20" s="20" t="s">
        <v>89</v>
      </c>
      <c r="F20" s="21" t="s">
        <v>89</v>
      </c>
      <c r="G20" s="22" t="s">
        <v>91</v>
      </c>
      <c r="H20" s="20" t="s">
        <v>89</v>
      </c>
      <c r="I20" s="21" t="s">
        <v>89</v>
      </c>
      <c r="J20" s="20" t="s">
        <v>151</v>
      </c>
      <c r="K20" s="20" t="s">
        <v>93</v>
      </c>
      <c r="L20" s="35" t="s">
        <v>93</v>
      </c>
      <c r="M20" s="22" t="s">
        <v>116</v>
      </c>
      <c r="N20" s="22" t="s">
        <v>116</v>
      </c>
      <c r="O20" s="24" t="s">
        <v>116</v>
      </c>
      <c r="P20" s="22" t="s">
        <v>94</v>
      </c>
      <c r="Q20" s="22" t="s">
        <v>94</v>
      </c>
      <c r="R20" s="24" t="s">
        <v>118</v>
      </c>
      <c r="S20" s="22" t="s">
        <v>96</v>
      </c>
      <c r="T20" s="22" t="s">
        <v>97</v>
      </c>
      <c r="U20" s="24" t="s">
        <v>98</v>
      </c>
      <c r="Y20" s="5"/>
    </row>
    <row r="21" spans="2:25" ht="39" customHeight="1" x14ac:dyDescent="0.25">
      <c r="B21" s="4" t="s">
        <v>76</v>
      </c>
      <c r="C21" s="18" t="s">
        <v>100</v>
      </c>
      <c r="D21" s="19" t="s">
        <v>38</v>
      </c>
      <c r="E21" s="20" t="s">
        <v>50</v>
      </c>
      <c r="F21" s="21" t="s">
        <v>359</v>
      </c>
      <c r="G21" s="20" t="s">
        <v>195</v>
      </c>
      <c r="H21" s="20" t="s">
        <v>230</v>
      </c>
      <c r="I21" s="21" t="s">
        <v>229</v>
      </c>
      <c r="J21" s="20" t="s">
        <v>164</v>
      </c>
      <c r="K21" s="20" t="s">
        <v>152</v>
      </c>
      <c r="L21" s="24" t="s">
        <v>371</v>
      </c>
      <c r="M21" s="34" t="s">
        <v>109</v>
      </c>
      <c r="N21" s="22" t="s">
        <v>107</v>
      </c>
      <c r="O21" s="21" t="s">
        <v>50</v>
      </c>
      <c r="P21" s="56" t="s">
        <v>150</v>
      </c>
      <c r="Q21" s="20" t="s">
        <v>126</v>
      </c>
      <c r="R21" s="24" t="s">
        <v>111</v>
      </c>
      <c r="S21" s="22" t="s">
        <v>110</v>
      </c>
      <c r="T21" s="22" t="s">
        <v>108</v>
      </c>
      <c r="U21" s="24" t="s">
        <v>108</v>
      </c>
      <c r="Y21" s="5"/>
    </row>
    <row r="22" spans="2:25" ht="39" customHeight="1" x14ac:dyDescent="0.25">
      <c r="B22" s="30" t="s">
        <v>102</v>
      </c>
      <c r="C22" s="44">
        <v>0.35</v>
      </c>
      <c r="D22" s="44">
        <v>0.5</v>
      </c>
      <c r="E22" s="44">
        <v>0.15</v>
      </c>
      <c r="F22" s="45">
        <v>0.35</v>
      </c>
      <c r="G22" s="44">
        <v>0.5</v>
      </c>
      <c r="H22" s="44">
        <v>1.1000000000000001</v>
      </c>
      <c r="I22" s="45">
        <v>0.7</v>
      </c>
      <c r="J22" s="44">
        <f>5/J11</f>
        <v>0.5</v>
      </c>
      <c r="K22" s="44">
        <f>13/K11</f>
        <v>1</v>
      </c>
      <c r="L22" s="45">
        <f>12/L11</f>
        <v>0.8</v>
      </c>
      <c r="M22" s="44">
        <f>9/M11</f>
        <v>0.45</v>
      </c>
      <c r="N22" s="44" t="s">
        <v>50</v>
      </c>
      <c r="O22" s="45" t="s">
        <v>50</v>
      </c>
      <c r="P22" s="44">
        <f>7/P11</f>
        <v>0.41176470588235292</v>
      </c>
      <c r="Q22" s="44">
        <f>13/Q11</f>
        <v>0.43333333333333335</v>
      </c>
      <c r="R22" s="45">
        <f>9/R11</f>
        <v>0.5</v>
      </c>
      <c r="S22" s="44">
        <f>7/S11</f>
        <v>0.41176470588235292</v>
      </c>
      <c r="T22" s="44">
        <f>10/T11</f>
        <v>0.625</v>
      </c>
      <c r="U22" s="45">
        <f>7/U11</f>
        <v>0.46666666666666667</v>
      </c>
      <c r="Y22" s="5"/>
    </row>
    <row r="23" spans="2:25" ht="39" customHeight="1" x14ac:dyDescent="0.25">
      <c r="B23" s="30" t="s">
        <v>101</v>
      </c>
      <c r="C23" s="44">
        <v>0.05</v>
      </c>
      <c r="D23" s="44">
        <v>0.15</v>
      </c>
      <c r="E23" s="44">
        <v>0.1</v>
      </c>
      <c r="F23" s="45">
        <v>0.15</v>
      </c>
      <c r="G23" s="44">
        <v>0.15</v>
      </c>
      <c r="H23" s="44">
        <v>0.15</v>
      </c>
      <c r="I23" s="45">
        <v>0.2</v>
      </c>
      <c r="J23" s="44">
        <v>0.2</v>
      </c>
      <c r="K23" s="44">
        <f>3/K11</f>
        <v>0.23076923076923078</v>
      </c>
      <c r="L23" s="45">
        <f>6/L11</f>
        <v>0.4</v>
      </c>
      <c r="M23" s="46">
        <f>3/M11</f>
        <v>0.15</v>
      </c>
      <c r="N23" s="46">
        <f t="shared" ref="N23:O23" si="0">3/N11</f>
        <v>0.12</v>
      </c>
      <c r="O23" s="47">
        <f t="shared" si="0"/>
        <v>0.15</v>
      </c>
      <c r="P23" s="44">
        <f>5/P11</f>
        <v>0.29411764705882354</v>
      </c>
      <c r="Q23" s="44">
        <f>10/Q11</f>
        <v>0.33333333333333331</v>
      </c>
      <c r="R23" s="45">
        <f>11/R11</f>
        <v>0.61111111111111116</v>
      </c>
      <c r="S23" s="44">
        <f>7/S18</f>
        <v>0.4375</v>
      </c>
      <c r="T23" s="44">
        <f t="shared" ref="T23:U23" si="1">7/T18</f>
        <v>0.3888888888888889</v>
      </c>
      <c r="U23" s="45">
        <f t="shared" si="1"/>
        <v>0.41176470588235292</v>
      </c>
      <c r="Y23" s="6" t="s">
        <v>20</v>
      </c>
    </row>
    <row r="24" spans="2:25" ht="25.5" customHeight="1" x14ac:dyDescent="0.25">
      <c r="B24" s="2" t="s">
        <v>8</v>
      </c>
      <c r="C24" s="74">
        <f>(C11-C18)/C11</f>
        <v>0.5</v>
      </c>
      <c r="D24" s="75">
        <f t="shared" ref="D24:F24" si="2">(D11-D18)/D11</f>
        <v>0</v>
      </c>
      <c r="E24" s="75">
        <f t="shared" si="2"/>
        <v>0.2</v>
      </c>
      <c r="F24" s="76">
        <f t="shared" si="2"/>
        <v>-9.9999999999999936E-2</v>
      </c>
      <c r="G24" s="75">
        <f>(G11-G18)/G11</f>
        <v>-0.33333333333333331</v>
      </c>
      <c r="H24" s="75">
        <f t="shared" ref="H24" si="3">(H11-H18)/H11</f>
        <v>-0.25</v>
      </c>
      <c r="I24" s="76">
        <f t="shared" ref="I24" si="4">(I11-I18)/I11</f>
        <v>-0.2</v>
      </c>
      <c r="J24" s="75">
        <f>(J11-J18)/J11</f>
        <v>-1.5</v>
      </c>
      <c r="K24" s="75">
        <f t="shared" ref="K24:L24" si="5">(K11-K18)/K11</f>
        <v>-1.6923076923076923</v>
      </c>
      <c r="L24" s="76">
        <f t="shared" si="5"/>
        <v>-1</v>
      </c>
      <c r="M24" s="75">
        <f>(M11-M18)/M11</f>
        <v>-0.25</v>
      </c>
      <c r="N24" s="75">
        <f t="shared" ref="N24" si="6">(N11-N18)/N11</f>
        <v>-0.2</v>
      </c>
      <c r="O24" s="76">
        <f t="shared" ref="O24" si="7">(O11-O18)/O11</f>
        <v>-0.5</v>
      </c>
      <c r="P24" s="75">
        <f>(P11-P18)/P11</f>
        <v>-0.17647058823529413</v>
      </c>
      <c r="Q24" s="75">
        <f t="shared" ref="Q24" si="8">(Q11-Q18)/Q11</f>
        <v>0.16666666666666666</v>
      </c>
      <c r="R24" s="76">
        <f t="shared" ref="R24" si="9">(R11-R18)/R11</f>
        <v>-0.22222222222222221</v>
      </c>
      <c r="S24" s="75">
        <f>(S11-S18)/S11</f>
        <v>5.8823529411764705E-2</v>
      </c>
      <c r="T24" s="75">
        <f t="shared" ref="T24" si="10">(T11-T18)/T11</f>
        <v>-0.125</v>
      </c>
      <c r="U24" s="76">
        <f t="shared" ref="U24" si="11">(U11-U18)/U11</f>
        <v>-0.13333333333333333</v>
      </c>
      <c r="Y24" s="6" t="s">
        <v>21</v>
      </c>
    </row>
    <row r="25" spans="2:25" ht="25.5" customHeight="1" x14ac:dyDescent="0.25">
      <c r="B25" s="2" t="s">
        <v>5</v>
      </c>
      <c r="C25" s="73">
        <v>0</v>
      </c>
      <c r="D25" s="25">
        <v>0.3</v>
      </c>
      <c r="E25" s="25">
        <v>0.1</v>
      </c>
      <c r="F25" s="26">
        <v>0.5</v>
      </c>
      <c r="G25" s="25">
        <v>1</v>
      </c>
      <c r="H25" s="25">
        <v>4</v>
      </c>
      <c r="I25" s="26">
        <v>8</v>
      </c>
      <c r="J25" s="25">
        <v>20</v>
      </c>
      <c r="K25" s="25">
        <v>73</v>
      </c>
      <c r="L25" s="26">
        <v>100</v>
      </c>
      <c r="M25" s="25">
        <v>130</v>
      </c>
      <c r="N25" s="25">
        <v>150</v>
      </c>
      <c r="O25" s="26">
        <v>200</v>
      </c>
      <c r="P25" s="25">
        <v>240</v>
      </c>
      <c r="Q25" s="25">
        <v>260</v>
      </c>
      <c r="R25" s="26">
        <v>320</v>
      </c>
      <c r="S25" s="25">
        <v>330</v>
      </c>
      <c r="T25" s="25">
        <v>340</v>
      </c>
      <c r="U25" s="26">
        <v>360</v>
      </c>
      <c r="Y25" s="6" t="s">
        <v>22</v>
      </c>
    </row>
    <row r="26" spans="2:25" ht="39" customHeight="1" x14ac:dyDescent="0.25">
      <c r="B26" s="4" t="s">
        <v>77</v>
      </c>
      <c r="C26" s="18" t="s">
        <v>172</v>
      </c>
      <c r="D26" s="20" t="s">
        <v>173</v>
      </c>
      <c r="E26" s="20" t="s">
        <v>171</v>
      </c>
      <c r="F26" s="21" t="s">
        <v>173</v>
      </c>
      <c r="G26" s="20" t="s">
        <v>174</v>
      </c>
      <c r="H26" s="20" t="s">
        <v>174</v>
      </c>
      <c r="I26" s="21" t="s">
        <v>220</v>
      </c>
      <c r="J26" s="22" t="s">
        <v>159</v>
      </c>
      <c r="K26" s="22" t="s">
        <v>159</v>
      </c>
      <c r="L26" s="24" t="s">
        <v>160</v>
      </c>
      <c r="M26" s="34" t="s">
        <v>161</v>
      </c>
      <c r="N26" s="34" t="s">
        <v>161</v>
      </c>
      <c r="O26" s="24" t="s">
        <v>156</v>
      </c>
      <c r="P26" s="34" t="s">
        <v>157</v>
      </c>
      <c r="Q26" s="22" t="s">
        <v>169</v>
      </c>
      <c r="R26" s="24" t="s">
        <v>169</v>
      </c>
      <c r="S26" s="22" t="s">
        <v>175</v>
      </c>
      <c r="T26" s="22" t="s">
        <v>175</v>
      </c>
      <c r="U26" s="49" t="s">
        <v>158</v>
      </c>
      <c r="Y26" s="5"/>
    </row>
    <row r="27" spans="2:25" ht="18.75" x14ac:dyDescent="0.25">
      <c r="B27" s="1"/>
      <c r="C27" s="7"/>
      <c r="D27" s="8"/>
      <c r="E27" s="8"/>
      <c r="F27" s="9"/>
      <c r="G27" s="8"/>
      <c r="H27" s="8"/>
      <c r="I27" s="9"/>
      <c r="J27" s="8"/>
      <c r="K27" s="8"/>
      <c r="L27" s="9"/>
      <c r="M27" s="8"/>
      <c r="N27" s="8"/>
      <c r="O27" s="9"/>
      <c r="P27" s="8"/>
      <c r="Q27" s="8"/>
      <c r="R27" s="9"/>
      <c r="S27" s="8"/>
      <c r="T27" s="8"/>
      <c r="U27" s="9"/>
      <c r="Y27" s="6" t="s">
        <v>23</v>
      </c>
    </row>
    <row r="28" spans="2:25" ht="18.75" x14ac:dyDescent="0.25">
      <c r="B28" s="1"/>
      <c r="C28" s="7"/>
      <c r="D28" s="8"/>
      <c r="E28" s="8"/>
      <c r="F28" s="9"/>
      <c r="G28" s="8"/>
      <c r="H28" s="8"/>
      <c r="I28" s="9"/>
      <c r="J28" s="8"/>
      <c r="K28" s="8"/>
      <c r="L28" s="9"/>
      <c r="M28" s="8"/>
      <c r="N28" s="8"/>
      <c r="O28" s="9"/>
      <c r="P28" s="8"/>
      <c r="Q28" s="8"/>
      <c r="R28" s="9"/>
      <c r="S28" s="8"/>
      <c r="T28" s="8"/>
      <c r="U28" s="9"/>
      <c r="Y28" s="6" t="s">
        <v>24</v>
      </c>
    </row>
    <row r="29" spans="2:25" ht="18.75" x14ac:dyDescent="0.25">
      <c r="B29" s="1"/>
      <c r="C29" s="7"/>
      <c r="D29" s="8"/>
      <c r="E29" s="8"/>
      <c r="F29" s="9"/>
      <c r="G29" s="8"/>
      <c r="H29" s="8"/>
      <c r="I29" s="9"/>
      <c r="J29" s="8"/>
      <c r="K29" s="8"/>
      <c r="L29" s="9"/>
      <c r="M29" s="8"/>
      <c r="N29" s="8"/>
      <c r="O29" s="9"/>
      <c r="P29" s="8"/>
      <c r="Q29" s="8"/>
      <c r="R29" s="9"/>
      <c r="S29" s="8"/>
      <c r="T29" s="8"/>
      <c r="U29" s="9"/>
      <c r="Y29" s="6" t="s">
        <v>25</v>
      </c>
    </row>
    <row r="30" spans="2:25" ht="18.75" x14ac:dyDescent="0.25">
      <c r="B30" s="1"/>
      <c r="C30" s="7"/>
      <c r="D30" s="8"/>
      <c r="E30" s="8"/>
      <c r="F30" s="9"/>
      <c r="G30" s="8"/>
      <c r="H30" s="8"/>
      <c r="I30" s="9"/>
      <c r="J30" s="8"/>
      <c r="K30" s="8"/>
      <c r="L30" s="9"/>
      <c r="M30" s="8"/>
      <c r="N30" s="8"/>
      <c r="O30" s="9"/>
      <c r="P30" s="8"/>
      <c r="Q30" s="8"/>
      <c r="R30" s="9"/>
      <c r="S30" s="8"/>
      <c r="T30" s="8"/>
      <c r="U30" s="9"/>
      <c r="Y30" s="5" t="s">
        <v>26</v>
      </c>
    </row>
    <row r="31" spans="2:25" ht="18.75" x14ac:dyDescent="0.25">
      <c r="B31" s="1"/>
      <c r="C31" s="7"/>
      <c r="D31" s="8"/>
      <c r="E31" s="8"/>
      <c r="F31" s="9"/>
      <c r="G31" s="8"/>
      <c r="H31" s="8"/>
      <c r="I31" s="9"/>
      <c r="J31" s="8"/>
      <c r="K31" s="8"/>
      <c r="L31" s="9"/>
      <c r="M31" s="8"/>
      <c r="N31" s="8"/>
      <c r="O31" s="9"/>
      <c r="P31" s="8"/>
      <c r="Q31" s="8"/>
      <c r="R31" s="9"/>
      <c r="S31" s="8"/>
      <c r="T31" s="8"/>
      <c r="U31" s="9"/>
      <c r="Y31" s="5" t="s">
        <v>27</v>
      </c>
    </row>
    <row r="32" spans="2:25" ht="18.75" x14ac:dyDescent="0.25">
      <c r="B32" s="1"/>
      <c r="C32" s="7"/>
      <c r="D32" s="8"/>
      <c r="E32" s="8"/>
      <c r="F32" s="9"/>
      <c r="G32" s="8"/>
      <c r="H32" s="8"/>
      <c r="I32" s="9"/>
      <c r="J32" s="8"/>
      <c r="K32" s="8"/>
      <c r="L32" s="9"/>
      <c r="M32" s="8"/>
      <c r="N32" s="8"/>
      <c r="O32" s="9"/>
      <c r="P32" s="8"/>
      <c r="Q32" s="8"/>
      <c r="R32" s="9"/>
      <c r="S32" s="8"/>
      <c r="T32" s="8"/>
      <c r="U32" s="9"/>
      <c r="Y32" s="5" t="s">
        <v>28</v>
      </c>
    </row>
    <row r="33" spans="2:25" ht="18.75" x14ac:dyDescent="0.25">
      <c r="B33" s="1"/>
      <c r="C33" s="7"/>
      <c r="D33" s="8"/>
      <c r="E33" s="8"/>
      <c r="F33" s="9"/>
      <c r="G33" s="8"/>
      <c r="H33" s="8"/>
      <c r="I33" s="9"/>
      <c r="J33" s="8"/>
      <c r="K33" s="8"/>
      <c r="L33" s="9"/>
      <c r="M33" s="8"/>
      <c r="N33" s="8"/>
      <c r="O33" s="9"/>
      <c r="P33" s="8"/>
      <c r="Q33" s="8"/>
      <c r="R33" s="9"/>
      <c r="S33" s="8"/>
      <c r="T33" s="8"/>
      <c r="U33" s="9"/>
      <c r="Y33" s="5" t="s">
        <v>29</v>
      </c>
    </row>
    <row r="34" spans="2:25" ht="18.75" x14ac:dyDescent="0.25">
      <c r="B34" s="1"/>
      <c r="C34" s="7"/>
      <c r="D34" s="8"/>
      <c r="E34" s="8"/>
      <c r="F34" s="9"/>
      <c r="G34" s="8"/>
      <c r="H34" s="8"/>
      <c r="I34" s="9"/>
      <c r="J34" s="8"/>
      <c r="K34" s="8"/>
      <c r="L34" s="9"/>
      <c r="M34" s="8"/>
      <c r="N34" s="8"/>
      <c r="O34" s="9"/>
      <c r="P34" s="8"/>
      <c r="Q34" s="8"/>
      <c r="R34" s="9"/>
      <c r="S34" s="8"/>
      <c r="T34" s="8"/>
      <c r="U34" s="9"/>
      <c r="Y34" s="5" t="s">
        <v>30</v>
      </c>
    </row>
    <row r="35" spans="2:25" ht="18.75" x14ac:dyDescent="0.25">
      <c r="B35" s="1"/>
      <c r="C35" s="7"/>
      <c r="D35" s="8"/>
      <c r="E35" s="8"/>
      <c r="F35" s="9"/>
      <c r="G35" s="8"/>
      <c r="H35" s="8"/>
      <c r="I35" s="9"/>
      <c r="J35" s="8"/>
      <c r="K35" s="8"/>
      <c r="L35" s="9"/>
      <c r="M35" s="8"/>
      <c r="N35" s="8"/>
      <c r="O35" s="9"/>
      <c r="P35" s="8"/>
      <c r="Q35" s="8"/>
      <c r="R35" s="9"/>
      <c r="S35" s="8"/>
      <c r="T35" s="8"/>
      <c r="U35" s="9"/>
      <c r="Y35" s="5" t="s">
        <v>31</v>
      </c>
    </row>
    <row r="36" spans="2:25" ht="18.75" x14ac:dyDescent="0.25">
      <c r="B36" s="1"/>
      <c r="C36" s="7"/>
      <c r="D36" s="8"/>
      <c r="E36" s="8"/>
      <c r="F36" s="9"/>
      <c r="G36" s="8"/>
      <c r="H36" s="8"/>
      <c r="I36" s="9"/>
      <c r="J36" s="8"/>
      <c r="K36" s="8"/>
      <c r="L36" s="9"/>
      <c r="M36" s="8"/>
      <c r="N36" s="8"/>
      <c r="O36" s="9"/>
      <c r="P36" s="8"/>
      <c r="Q36" s="8"/>
      <c r="R36" s="9"/>
      <c r="S36" s="8"/>
      <c r="T36" s="8"/>
      <c r="U36" s="9"/>
      <c r="Y36" s="5" t="s">
        <v>32</v>
      </c>
    </row>
    <row r="37" spans="2:25" ht="18.75" x14ac:dyDescent="0.25">
      <c r="B37" s="1"/>
      <c r="C37" s="7"/>
      <c r="D37" s="8"/>
      <c r="E37" s="8"/>
      <c r="F37" s="9"/>
      <c r="G37" s="8"/>
      <c r="H37" s="8"/>
      <c r="I37" s="9"/>
      <c r="J37" s="8"/>
      <c r="K37" s="8"/>
      <c r="L37" s="9"/>
      <c r="M37" s="8"/>
      <c r="N37" s="8"/>
      <c r="O37" s="9"/>
      <c r="P37" s="8"/>
      <c r="Q37" s="8"/>
      <c r="R37" s="9"/>
      <c r="S37" s="8"/>
      <c r="T37" s="8"/>
      <c r="U37" s="9"/>
      <c r="Y37" s="5" t="s">
        <v>33</v>
      </c>
    </row>
    <row r="38" spans="2:25" ht="18.75" x14ac:dyDescent="0.25">
      <c r="B38" s="1"/>
      <c r="C38" s="7"/>
      <c r="D38" s="8"/>
      <c r="E38" s="8"/>
      <c r="F38" s="9"/>
      <c r="G38" s="8"/>
      <c r="H38" s="8"/>
      <c r="I38" s="9"/>
      <c r="J38" s="8"/>
      <c r="K38" s="8"/>
      <c r="L38" s="9"/>
      <c r="M38" s="8"/>
      <c r="N38" s="8"/>
      <c r="O38" s="9"/>
      <c r="P38" s="8"/>
      <c r="Q38" s="8"/>
      <c r="R38" s="9"/>
      <c r="S38" s="8"/>
      <c r="T38" s="8"/>
      <c r="U38" s="9"/>
      <c r="Y38" s="5" t="s">
        <v>34</v>
      </c>
    </row>
    <row r="39" spans="2:25" ht="18.75" x14ac:dyDescent="0.25">
      <c r="B39" s="1"/>
      <c r="C39" s="7"/>
      <c r="D39" s="8"/>
      <c r="E39" s="8"/>
      <c r="F39" s="9"/>
      <c r="G39" s="8"/>
      <c r="H39" s="8"/>
      <c r="I39" s="9"/>
      <c r="J39" s="8"/>
      <c r="K39" s="8"/>
      <c r="L39" s="9"/>
      <c r="M39" s="8"/>
      <c r="N39" s="8"/>
      <c r="O39" s="9"/>
      <c r="P39" s="8"/>
      <c r="Q39" s="8"/>
      <c r="R39" s="9"/>
      <c r="S39" s="8"/>
      <c r="T39" s="8"/>
      <c r="U39" s="9"/>
      <c r="Y39" s="5" t="s">
        <v>35</v>
      </c>
    </row>
    <row r="40" spans="2:25" ht="18.75" x14ac:dyDescent="0.3">
      <c r="B40" s="1"/>
      <c r="C40" s="10"/>
      <c r="D40" s="11"/>
      <c r="E40" s="11"/>
      <c r="F40" s="12"/>
      <c r="G40" s="11"/>
      <c r="H40" s="11"/>
      <c r="I40" s="12"/>
      <c r="J40" s="11"/>
      <c r="K40" s="11"/>
      <c r="L40" s="12"/>
      <c r="M40" s="11"/>
      <c r="N40" s="11"/>
      <c r="O40" s="12"/>
      <c r="P40" s="11"/>
      <c r="Q40" s="11"/>
      <c r="R40" s="12"/>
      <c r="S40" s="11"/>
      <c r="T40" s="11"/>
      <c r="U40" s="12"/>
      <c r="Y40" s="5" t="s">
        <v>36</v>
      </c>
    </row>
    <row r="41" spans="2:25" ht="18.75" x14ac:dyDescent="0.3">
      <c r="B41" s="1"/>
      <c r="C41" s="10"/>
      <c r="D41" s="11"/>
      <c r="E41" s="11"/>
      <c r="F41" s="12"/>
      <c r="G41" s="11"/>
      <c r="H41" s="11"/>
      <c r="I41" s="12"/>
      <c r="J41" s="11"/>
      <c r="K41" s="11"/>
      <c r="L41" s="12"/>
      <c r="M41" s="11"/>
      <c r="N41" s="11"/>
      <c r="O41" s="12"/>
      <c r="P41" s="11"/>
      <c r="Q41" s="11"/>
      <c r="R41" s="12"/>
      <c r="S41" s="11"/>
      <c r="T41" s="11"/>
      <c r="U41" s="12"/>
    </row>
  </sheetData>
  <mergeCells count="12">
    <mergeCell ref="M3:O3"/>
    <mergeCell ref="P3:R3"/>
    <mergeCell ref="S3:U3"/>
    <mergeCell ref="K2:M2"/>
    <mergeCell ref="O2:P2"/>
    <mergeCell ref="Q2:R2"/>
    <mergeCell ref="S2:U2"/>
    <mergeCell ref="C2:F2"/>
    <mergeCell ref="G2:I2"/>
    <mergeCell ref="C3:F3"/>
    <mergeCell ref="G3:I3"/>
    <mergeCell ref="J3:L3"/>
  </mergeCells>
  <pageMargins left="0.7" right="0.7" top="0.75" bottom="0.75" header="0.3" footer="0.3"/>
  <ignoredErrors>
    <ignoredError sqref="T22 L2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B69C-C5C9-48C0-9C7C-E792F642C02E}">
  <dimension ref="B1:X40"/>
  <sheetViews>
    <sheetView showGridLines="0" zoomScaleNormal="100" workbookViewId="0">
      <pane xSplit="2" ySplit="2" topLeftCell="C3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RowHeight="15" x14ac:dyDescent="0.25"/>
  <cols>
    <col min="1" max="1" width="3.140625" customWidth="1"/>
    <col min="2" max="20" width="11.85546875" customWidth="1"/>
  </cols>
  <sheetData>
    <row r="1" spans="2:24" x14ac:dyDescent="0.25">
      <c r="C1" s="113" t="s">
        <v>191</v>
      </c>
      <c r="D1" s="113"/>
      <c r="E1" s="113"/>
      <c r="F1" s="113" t="s">
        <v>70</v>
      </c>
      <c r="G1" s="113"/>
      <c r="H1" s="113"/>
      <c r="I1" s="113" t="s">
        <v>1</v>
      </c>
      <c r="J1" s="113"/>
      <c r="K1" s="113"/>
      <c r="L1" s="113" t="s">
        <v>2</v>
      </c>
      <c r="M1" s="113"/>
      <c r="N1" s="113"/>
      <c r="O1" s="113" t="s">
        <v>3</v>
      </c>
      <c r="P1" s="113"/>
      <c r="Q1" s="113"/>
      <c r="R1" s="113" t="s">
        <v>4</v>
      </c>
      <c r="S1" s="113"/>
      <c r="T1" s="113"/>
    </row>
    <row r="2" spans="2:24" x14ac:dyDescent="0.25">
      <c r="C2" s="115" t="s">
        <v>190</v>
      </c>
      <c r="D2" s="116"/>
      <c r="E2" s="117"/>
      <c r="F2" s="115" t="s">
        <v>9</v>
      </c>
      <c r="G2" s="116"/>
      <c r="H2" s="117"/>
      <c r="I2" s="3" t="s">
        <v>10</v>
      </c>
      <c r="J2" s="114" t="s">
        <v>11</v>
      </c>
      <c r="K2" s="114"/>
      <c r="L2" s="114"/>
      <c r="M2" s="3" t="s">
        <v>12</v>
      </c>
      <c r="N2" s="114" t="s">
        <v>13</v>
      </c>
      <c r="O2" s="114"/>
      <c r="P2" s="114" t="s">
        <v>14</v>
      </c>
      <c r="Q2" s="114"/>
      <c r="R2" s="114" t="s">
        <v>15</v>
      </c>
      <c r="S2" s="114"/>
      <c r="T2" s="114"/>
    </row>
    <row r="3" spans="2:24" ht="29.25" customHeight="1" x14ac:dyDescent="0.25">
      <c r="B3" s="2" t="s">
        <v>0</v>
      </c>
      <c r="C3" s="13" t="s">
        <v>21</v>
      </c>
      <c r="D3" s="36" t="s">
        <v>21</v>
      </c>
      <c r="E3" s="37" t="s">
        <v>21</v>
      </c>
      <c r="F3" s="36" t="s">
        <v>21</v>
      </c>
      <c r="G3" s="62" t="s">
        <v>25</v>
      </c>
      <c r="H3" s="37" t="s">
        <v>23</v>
      </c>
      <c r="I3" s="64" t="s">
        <v>23</v>
      </c>
      <c r="J3" s="14" t="s">
        <v>20</v>
      </c>
      <c r="K3" s="15" t="s">
        <v>20</v>
      </c>
      <c r="L3" s="62" t="s">
        <v>25</v>
      </c>
      <c r="M3" s="36" t="s">
        <v>23</v>
      </c>
      <c r="N3" s="37" t="s">
        <v>23</v>
      </c>
      <c r="O3" s="36" t="s">
        <v>23</v>
      </c>
      <c r="P3" s="62" t="s">
        <v>25</v>
      </c>
      <c r="Q3" s="61" t="s">
        <v>22</v>
      </c>
      <c r="R3" s="36" t="s">
        <v>23</v>
      </c>
      <c r="S3" s="36" t="s">
        <v>21</v>
      </c>
      <c r="T3" s="37" t="s">
        <v>23</v>
      </c>
    </row>
    <row r="4" spans="2:24" ht="39" customHeight="1" x14ac:dyDescent="0.25">
      <c r="B4" s="4" t="s">
        <v>16</v>
      </c>
      <c r="C4" s="18" t="s">
        <v>47</v>
      </c>
      <c r="D4" s="20" t="s">
        <v>47</v>
      </c>
      <c r="E4" s="21" t="s">
        <v>47</v>
      </c>
      <c r="F4" s="34" t="s">
        <v>48</v>
      </c>
      <c r="G4" s="20" t="s">
        <v>47</v>
      </c>
      <c r="H4" s="21" t="s">
        <v>47</v>
      </c>
      <c r="I4" s="34" t="s">
        <v>48</v>
      </c>
      <c r="J4" s="34" t="s">
        <v>48</v>
      </c>
      <c r="K4" s="35" t="s">
        <v>59</v>
      </c>
      <c r="L4" s="48" t="s">
        <v>275</v>
      </c>
      <c r="M4" s="34" t="s">
        <v>48</v>
      </c>
      <c r="N4" s="21" t="s">
        <v>47</v>
      </c>
      <c r="O4" s="20" t="s">
        <v>47</v>
      </c>
      <c r="P4" s="20" t="s">
        <v>47</v>
      </c>
      <c r="Q4" s="35" t="s">
        <v>189</v>
      </c>
      <c r="R4" s="34" t="s">
        <v>48</v>
      </c>
      <c r="S4" s="34" t="s">
        <v>69</v>
      </c>
      <c r="T4" s="35" t="s">
        <v>69</v>
      </c>
      <c r="X4" s="5"/>
    </row>
    <row r="5" spans="2:24" ht="39" customHeight="1" x14ac:dyDescent="0.25">
      <c r="B5" s="4" t="s">
        <v>71</v>
      </c>
      <c r="C5" s="18" t="s">
        <v>188</v>
      </c>
      <c r="D5" s="20" t="s">
        <v>356</v>
      </c>
      <c r="E5" s="71" t="s">
        <v>20</v>
      </c>
      <c r="F5" s="20" t="s">
        <v>257</v>
      </c>
      <c r="G5" s="31" t="s">
        <v>187</v>
      </c>
      <c r="H5" s="71" t="s">
        <v>20</v>
      </c>
      <c r="I5" s="34" t="s">
        <v>256</v>
      </c>
      <c r="J5" s="70" t="s">
        <v>20</v>
      </c>
      <c r="K5" s="71" t="s">
        <v>20</v>
      </c>
      <c r="L5" s="72" t="s">
        <v>20</v>
      </c>
      <c r="M5" s="72" t="s">
        <v>20</v>
      </c>
      <c r="N5" s="21" t="s">
        <v>266</v>
      </c>
      <c r="O5" s="72" t="s">
        <v>20</v>
      </c>
      <c r="P5" s="34" t="s">
        <v>305</v>
      </c>
      <c r="Q5" s="49" t="s">
        <v>320</v>
      </c>
      <c r="R5" s="34" t="s">
        <v>324</v>
      </c>
      <c r="S5" s="57" t="s">
        <v>340</v>
      </c>
      <c r="T5" s="71" t="s">
        <v>20</v>
      </c>
      <c r="X5" s="5"/>
    </row>
    <row r="6" spans="2:24" ht="39" customHeight="1" x14ac:dyDescent="0.25">
      <c r="B6" s="4" t="s">
        <v>17</v>
      </c>
      <c r="C6" s="18" t="s">
        <v>186</v>
      </c>
      <c r="D6" s="70" t="s">
        <v>20</v>
      </c>
      <c r="E6" s="21" t="s">
        <v>185</v>
      </c>
      <c r="F6" s="20" t="s">
        <v>46</v>
      </c>
      <c r="G6" s="34" t="s">
        <v>197</v>
      </c>
      <c r="H6" s="21" t="s">
        <v>198</v>
      </c>
      <c r="I6" s="20" t="s">
        <v>209</v>
      </c>
      <c r="J6" s="20" t="s">
        <v>265</v>
      </c>
      <c r="K6" s="21" t="s">
        <v>262</v>
      </c>
      <c r="L6" s="20" t="s">
        <v>281</v>
      </c>
      <c r="M6" s="20" t="s">
        <v>284</v>
      </c>
      <c r="N6" s="21" t="s">
        <v>284</v>
      </c>
      <c r="O6" s="20" t="s">
        <v>284</v>
      </c>
      <c r="P6" s="20" t="s">
        <v>315</v>
      </c>
      <c r="Q6" s="35" t="s">
        <v>316</v>
      </c>
      <c r="R6" s="34" t="s">
        <v>303</v>
      </c>
      <c r="S6" s="34" t="s">
        <v>338</v>
      </c>
      <c r="T6" s="49" t="s">
        <v>342</v>
      </c>
      <c r="X6" s="5"/>
    </row>
    <row r="7" spans="2:24" ht="39" customHeight="1" x14ac:dyDescent="0.25">
      <c r="B7" s="30" t="s">
        <v>75</v>
      </c>
      <c r="C7" s="18" t="s">
        <v>47</v>
      </c>
      <c r="D7" s="20" t="s">
        <v>47</v>
      </c>
      <c r="E7" s="21" t="s">
        <v>47</v>
      </c>
      <c r="F7" s="20" t="s">
        <v>47</v>
      </c>
      <c r="G7" s="20" t="s">
        <v>194</v>
      </c>
      <c r="H7" s="21" t="s">
        <v>208</v>
      </c>
      <c r="I7" s="20" t="s">
        <v>208</v>
      </c>
      <c r="J7" s="20" t="s">
        <v>259</v>
      </c>
      <c r="K7" s="21" t="s">
        <v>263</v>
      </c>
      <c r="L7" s="20" t="s">
        <v>264</v>
      </c>
      <c r="M7" s="20" t="s">
        <v>285</v>
      </c>
      <c r="N7" s="21" t="s">
        <v>285</v>
      </c>
      <c r="O7" s="34" t="s">
        <v>304</v>
      </c>
      <c r="P7" s="34" t="s">
        <v>309</v>
      </c>
      <c r="Q7" s="49" t="s">
        <v>311</v>
      </c>
      <c r="R7" s="34" t="s">
        <v>327</v>
      </c>
      <c r="S7" s="34" t="s">
        <v>48</v>
      </c>
      <c r="T7" s="35" t="s">
        <v>48</v>
      </c>
      <c r="U7" s="79" t="s">
        <v>363</v>
      </c>
      <c r="X7" s="5"/>
    </row>
    <row r="8" spans="2:24" ht="39" customHeight="1" x14ac:dyDescent="0.25">
      <c r="B8" s="30" t="s">
        <v>95</v>
      </c>
      <c r="C8" s="60" t="s">
        <v>184</v>
      </c>
      <c r="D8" s="34" t="s">
        <v>184</v>
      </c>
      <c r="E8" s="35" t="s">
        <v>355</v>
      </c>
      <c r="F8" s="20" t="s">
        <v>355</v>
      </c>
      <c r="G8" s="20" t="s">
        <v>196</v>
      </c>
      <c r="H8" s="21" t="s">
        <v>196</v>
      </c>
      <c r="I8" s="20" t="s">
        <v>47</v>
      </c>
      <c r="J8" s="20" t="s">
        <v>213</v>
      </c>
      <c r="K8" s="35" t="s">
        <v>214</v>
      </c>
      <c r="L8" s="22" t="s">
        <v>215</v>
      </c>
      <c r="M8" s="34" t="s">
        <v>48</v>
      </c>
      <c r="N8" s="35" t="s">
        <v>210</v>
      </c>
      <c r="O8" s="34" t="s">
        <v>210</v>
      </c>
      <c r="P8" s="22" t="s">
        <v>306</v>
      </c>
      <c r="Q8" s="49" t="s">
        <v>311</v>
      </c>
      <c r="R8" s="34" t="s">
        <v>328</v>
      </c>
      <c r="S8" s="34" t="s">
        <v>349</v>
      </c>
      <c r="T8" s="35" t="s">
        <v>350</v>
      </c>
      <c r="X8" s="5"/>
    </row>
    <row r="9" spans="2:24" ht="39" customHeight="1" x14ac:dyDescent="0.25">
      <c r="B9" s="4" t="s">
        <v>18</v>
      </c>
      <c r="C9" s="60" t="s">
        <v>105</v>
      </c>
      <c r="D9" s="34" t="s">
        <v>105</v>
      </c>
      <c r="E9" s="59" t="s">
        <v>105</v>
      </c>
      <c r="F9" s="58" t="s">
        <v>105</v>
      </c>
      <c r="G9" s="58" t="s">
        <v>105</v>
      </c>
      <c r="H9" s="35" t="s">
        <v>105</v>
      </c>
      <c r="I9" s="34" t="s">
        <v>105</v>
      </c>
      <c r="J9" s="58" t="s">
        <v>105</v>
      </c>
      <c r="K9" s="21" t="s">
        <v>68</v>
      </c>
      <c r="L9" s="20" t="s">
        <v>282</v>
      </c>
      <c r="M9" s="20" t="s">
        <v>47</v>
      </c>
      <c r="N9" s="21" t="s">
        <v>283</v>
      </c>
      <c r="O9" s="34" t="s">
        <v>302</v>
      </c>
      <c r="P9" s="22" t="s">
        <v>65</v>
      </c>
      <c r="Q9" s="49" t="s">
        <v>63</v>
      </c>
      <c r="R9" s="34" t="s">
        <v>322</v>
      </c>
      <c r="S9" s="20" t="s">
        <v>323</v>
      </c>
      <c r="T9" s="21" t="s">
        <v>323</v>
      </c>
      <c r="X9" s="5"/>
    </row>
    <row r="10" spans="2:24" ht="25.5" customHeight="1" x14ac:dyDescent="0.25">
      <c r="B10" s="2" t="s">
        <v>6</v>
      </c>
      <c r="C10" s="25">
        <v>0.5</v>
      </c>
      <c r="D10" s="25">
        <v>1</v>
      </c>
      <c r="E10" s="26">
        <v>1.2</v>
      </c>
      <c r="F10" s="25">
        <v>2</v>
      </c>
      <c r="G10" s="25">
        <v>5</v>
      </c>
      <c r="H10" s="26">
        <v>3</v>
      </c>
      <c r="I10" s="25">
        <v>3.5</v>
      </c>
      <c r="J10" s="25">
        <v>6</v>
      </c>
      <c r="K10" s="26">
        <v>55</v>
      </c>
      <c r="L10" s="25">
        <v>6</v>
      </c>
      <c r="M10" s="25">
        <v>5</v>
      </c>
      <c r="N10" s="26">
        <v>6</v>
      </c>
      <c r="O10" s="25">
        <v>10</v>
      </c>
      <c r="P10" s="25">
        <v>6</v>
      </c>
      <c r="Q10" s="26">
        <v>5</v>
      </c>
      <c r="R10" s="25">
        <v>5</v>
      </c>
      <c r="S10" s="25">
        <v>9</v>
      </c>
      <c r="T10" s="26">
        <v>6</v>
      </c>
      <c r="X10" s="6" t="s">
        <v>19</v>
      </c>
    </row>
    <row r="11" spans="2:24" ht="39" customHeight="1" x14ac:dyDescent="0.25">
      <c r="B11" s="30" t="s">
        <v>82</v>
      </c>
      <c r="C11" s="18" t="s">
        <v>352</v>
      </c>
      <c r="D11" s="20" t="s">
        <v>352</v>
      </c>
      <c r="E11" s="21" t="s">
        <v>353</v>
      </c>
      <c r="F11" s="20" t="s">
        <v>207</v>
      </c>
      <c r="G11" s="20" t="s">
        <v>207</v>
      </c>
      <c r="H11" s="21" t="s">
        <v>205</v>
      </c>
      <c r="I11" s="20" t="s">
        <v>207</v>
      </c>
      <c r="J11" s="20" t="s">
        <v>207</v>
      </c>
      <c r="K11" s="21" t="s">
        <v>276</v>
      </c>
      <c r="L11" s="34" t="s">
        <v>277</v>
      </c>
      <c r="M11" s="34" t="s">
        <v>278</v>
      </c>
      <c r="N11" s="24" t="s">
        <v>297</v>
      </c>
      <c r="O11" s="22" t="s">
        <v>298</v>
      </c>
      <c r="P11" s="34" t="s">
        <v>319</v>
      </c>
      <c r="Q11" s="35" t="s">
        <v>319</v>
      </c>
      <c r="R11" s="20" t="s">
        <v>346</v>
      </c>
      <c r="S11" s="34" t="s">
        <v>347</v>
      </c>
      <c r="T11" s="35" t="s">
        <v>347</v>
      </c>
      <c r="U11" s="79" t="s">
        <v>348</v>
      </c>
      <c r="X11" s="5"/>
    </row>
    <row r="12" spans="2:24" ht="39" customHeight="1" x14ac:dyDescent="0.25">
      <c r="B12" s="30" t="s">
        <v>78</v>
      </c>
      <c r="C12" s="33" t="s">
        <v>351</v>
      </c>
      <c r="D12" s="22" t="s">
        <v>351</v>
      </c>
      <c r="E12" s="24" t="s">
        <v>351</v>
      </c>
      <c r="F12" s="34" t="s">
        <v>206</v>
      </c>
      <c r="G12" s="20" t="s">
        <v>202</v>
      </c>
      <c r="H12" s="35" t="s">
        <v>206</v>
      </c>
      <c r="I12" s="34" t="s">
        <v>219</v>
      </c>
      <c r="J12" s="34" t="s">
        <v>258</v>
      </c>
      <c r="K12" s="35" t="s">
        <v>258</v>
      </c>
      <c r="L12" s="77" t="s">
        <v>203</v>
      </c>
      <c r="M12" s="20" t="s">
        <v>287</v>
      </c>
      <c r="N12" s="63" t="s">
        <v>203</v>
      </c>
      <c r="O12" s="27" t="s">
        <v>203</v>
      </c>
      <c r="P12" s="22" t="s">
        <v>203</v>
      </c>
      <c r="Q12" s="49" t="s">
        <v>317</v>
      </c>
      <c r="R12" s="20" t="s">
        <v>333</v>
      </c>
      <c r="S12" s="20" t="s">
        <v>339</v>
      </c>
      <c r="T12" s="21" t="s">
        <v>344</v>
      </c>
      <c r="X12" s="5"/>
    </row>
    <row r="13" spans="2:24" ht="39" customHeight="1" x14ac:dyDescent="0.25">
      <c r="B13" s="30" t="s">
        <v>370</v>
      </c>
      <c r="C13" s="33" t="s">
        <v>81</v>
      </c>
      <c r="D13" s="22" t="s">
        <v>354</v>
      </c>
      <c r="E13" s="35" t="s">
        <v>145</v>
      </c>
      <c r="F13" s="34" t="s">
        <v>145</v>
      </c>
      <c r="G13" s="34" t="s">
        <v>145</v>
      </c>
      <c r="H13" s="35" t="s">
        <v>145</v>
      </c>
      <c r="I13" s="34" t="s">
        <v>145</v>
      </c>
      <c r="J13" s="34" t="s">
        <v>145</v>
      </c>
      <c r="K13" s="35" t="s">
        <v>145</v>
      </c>
      <c r="L13" s="34" t="s">
        <v>59</v>
      </c>
      <c r="M13" s="34" t="s">
        <v>145</v>
      </c>
      <c r="N13" s="35" t="s">
        <v>59</v>
      </c>
      <c r="O13" s="22" t="s">
        <v>291</v>
      </c>
      <c r="P13" s="22" t="s">
        <v>310</v>
      </c>
      <c r="Q13" s="78" t="s">
        <v>307</v>
      </c>
      <c r="R13" s="27" t="s">
        <v>325</v>
      </c>
      <c r="S13" s="27" t="s">
        <v>326</v>
      </c>
      <c r="T13" s="35" t="s">
        <v>343</v>
      </c>
      <c r="X13" s="5"/>
    </row>
    <row r="14" spans="2:24" ht="39" customHeight="1" x14ac:dyDescent="0.25">
      <c r="B14" s="30" t="s">
        <v>80</v>
      </c>
      <c r="C14" s="18" t="s">
        <v>50</v>
      </c>
      <c r="D14" s="20" t="s">
        <v>50</v>
      </c>
      <c r="E14" s="21" t="s">
        <v>50</v>
      </c>
      <c r="F14" s="20" t="s">
        <v>50</v>
      </c>
      <c r="G14" s="22" t="s">
        <v>105</v>
      </c>
      <c r="H14" s="24" t="s">
        <v>105</v>
      </c>
      <c r="I14" s="20" t="s">
        <v>50</v>
      </c>
      <c r="J14" s="20" t="s">
        <v>50</v>
      </c>
      <c r="K14" s="21" t="s">
        <v>50</v>
      </c>
      <c r="L14" s="20" t="s">
        <v>50</v>
      </c>
      <c r="M14" s="20" t="s">
        <v>50</v>
      </c>
      <c r="N14" s="21" t="s">
        <v>50</v>
      </c>
      <c r="O14" s="20" t="s">
        <v>50</v>
      </c>
      <c r="P14" s="34" t="s">
        <v>50</v>
      </c>
      <c r="Q14" s="21" t="s">
        <v>50</v>
      </c>
      <c r="R14" s="31" t="s">
        <v>50</v>
      </c>
      <c r="S14" s="31" t="s">
        <v>50</v>
      </c>
      <c r="T14" s="32" t="s">
        <v>50</v>
      </c>
      <c r="X14" s="5"/>
    </row>
    <row r="15" spans="2:24" ht="39" customHeight="1" x14ac:dyDescent="0.25">
      <c r="B15" s="30" t="s">
        <v>79</v>
      </c>
      <c r="C15" s="18" t="s">
        <v>362</v>
      </c>
      <c r="D15" s="20" t="s">
        <v>50</v>
      </c>
      <c r="E15" s="23" t="s">
        <v>50</v>
      </c>
      <c r="F15" s="20" t="s">
        <v>199</v>
      </c>
      <c r="G15" s="20" t="s">
        <v>199</v>
      </c>
      <c r="H15" s="21" t="s">
        <v>200</v>
      </c>
      <c r="I15" s="20" t="s">
        <v>216</v>
      </c>
      <c r="J15" s="20" t="s">
        <v>50</v>
      </c>
      <c r="K15" s="63" t="s">
        <v>270</v>
      </c>
      <c r="L15" s="20" t="s">
        <v>50</v>
      </c>
      <c r="M15" s="19" t="s">
        <v>50</v>
      </c>
      <c r="N15" s="21" t="s">
        <v>294</v>
      </c>
      <c r="O15" s="20" t="s">
        <v>294</v>
      </c>
      <c r="P15" s="20" t="s">
        <v>308</v>
      </c>
      <c r="Q15" s="21" t="s">
        <v>50</v>
      </c>
      <c r="R15" s="20" t="s">
        <v>50</v>
      </c>
      <c r="S15" s="57" t="s">
        <v>336</v>
      </c>
      <c r="T15" s="21"/>
      <c r="X15" s="5"/>
    </row>
    <row r="16" spans="2:24" ht="39" customHeight="1" x14ac:dyDescent="0.25">
      <c r="B16" s="30" t="s">
        <v>125</v>
      </c>
      <c r="C16" s="18" t="s">
        <v>50</v>
      </c>
      <c r="D16" s="20" t="s">
        <v>50</v>
      </c>
      <c r="E16" s="23" t="s">
        <v>50</v>
      </c>
      <c r="F16" s="19" t="s">
        <v>105</v>
      </c>
      <c r="G16" s="20" t="s">
        <v>201</v>
      </c>
      <c r="H16" s="21"/>
      <c r="I16" s="20" t="s">
        <v>201</v>
      </c>
      <c r="J16" s="20" t="s">
        <v>268</v>
      </c>
      <c r="K16" s="63" t="s">
        <v>269</v>
      </c>
      <c r="L16" s="22" t="s">
        <v>267</v>
      </c>
      <c r="M16" s="20" t="s">
        <v>268</v>
      </c>
      <c r="N16" s="21" t="s">
        <v>292</v>
      </c>
      <c r="O16" s="22" t="s">
        <v>299</v>
      </c>
      <c r="P16" s="22" t="s">
        <v>299</v>
      </c>
      <c r="Q16" s="24" t="s">
        <v>312</v>
      </c>
      <c r="R16" s="22" t="s">
        <v>50</v>
      </c>
      <c r="S16" s="20" t="s">
        <v>332</v>
      </c>
      <c r="T16" s="24"/>
      <c r="X16" s="5"/>
    </row>
    <row r="17" spans="2:24" ht="25.5" customHeight="1" x14ac:dyDescent="0.25">
      <c r="B17" s="2" t="s">
        <v>7</v>
      </c>
      <c r="C17" s="73">
        <v>0.7</v>
      </c>
      <c r="D17" s="25">
        <v>1.3</v>
      </c>
      <c r="E17" s="26">
        <v>1.5</v>
      </c>
      <c r="F17" s="25">
        <v>2</v>
      </c>
      <c r="G17" s="25">
        <v>6</v>
      </c>
      <c r="H17" s="26">
        <v>4</v>
      </c>
      <c r="I17" s="25">
        <v>4</v>
      </c>
      <c r="J17" s="25">
        <v>6.5</v>
      </c>
      <c r="K17" s="26">
        <v>75</v>
      </c>
      <c r="L17" s="25">
        <v>7</v>
      </c>
      <c r="M17" s="25">
        <v>4</v>
      </c>
      <c r="N17" s="26">
        <v>9</v>
      </c>
      <c r="O17" s="25">
        <v>12</v>
      </c>
      <c r="P17" s="25">
        <v>8</v>
      </c>
      <c r="Q17" s="26">
        <v>7</v>
      </c>
      <c r="R17" s="25">
        <v>4</v>
      </c>
      <c r="S17" s="25">
        <v>10</v>
      </c>
      <c r="T17" s="26">
        <v>7</v>
      </c>
      <c r="X17" s="6" t="s">
        <v>20</v>
      </c>
    </row>
    <row r="18" spans="2:24" ht="39" customHeight="1" x14ac:dyDescent="0.25">
      <c r="B18" s="4" t="s">
        <v>77</v>
      </c>
      <c r="C18" s="18" t="s">
        <v>365</v>
      </c>
      <c r="D18" s="20" t="s">
        <v>365</v>
      </c>
      <c r="E18" s="21" t="s">
        <v>365</v>
      </c>
      <c r="F18" s="20" t="s">
        <v>204</v>
      </c>
      <c r="G18" s="20" t="s">
        <v>204</v>
      </c>
      <c r="H18" s="21" t="s">
        <v>86</v>
      </c>
      <c r="I18" s="20" t="s">
        <v>204</v>
      </c>
      <c r="J18" s="34" t="s">
        <v>204</v>
      </c>
      <c r="K18" s="24" t="s">
        <v>204</v>
      </c>
      <c r="L18" s="22" t="s">
        <v>279</v>
      </c>
      <c r="M18" s="20" t="s">
        <v>286</v>
      </c>
      <c r="N18" s="21" t="s">
        <v>290</v>
      </c>
      <c r="O18" s="34" t="s">
        <v>296</v>
      </c>
      <c r="P18" s="34" t="s">
        <v>313</v>
      </c>
      <c r="Q18" s="49" t="s">
        <v>313</v>
      </c>
      <c r="R18" s="34" t="s">
        <v>334</v>
      </c>
      <c r="S18" s="20" t="s">
        <v>335</v>
      </c>
      <c r="T18" s="21" t="s">
        <v>345</v>
      </c>
      <c r="X18" s="5"/>
    </row>
    <row r="19" spans="2:24" ht="39" customHeight="1" x14ac:dyDescent="0.25">
      <c r="B19" s="4" t="s">
        <v>90</v>
      </c>
      <c r="C19" s="60" t="s">
        <v>364</v>
      </c>
      <c r="D19" s="20" t="s">
        <v>181</v>
      </c>
      <c r="E19" s="21" t="s">
        <v>181</v>
      </c>
      <c r="F19" s="20" t="s">
        <v>183</v>
      </c>
      <c r="G19" s="34" t="s">
        <v>180</v>
      </c>
      <c r="H19" s="35" t="s">
        <v>182</v>
      </c>
      <c r="I19" s="20" t="s">
        <v>181</v>
      </c>
      <c r="J19" s="20" t="s">
        <v>260</v>
      </c>
      <c r="K19" s="35" t="s">
        <v>272</v>
      </c>
      <c r="L19" s="48" t="s">
        <v>272</v>
      </c>
      <c r="M19" s="34" t="s">
        <v>212</v>
      </c>
      <c r="N19" s="24" t="s">
        <v>211</v>
      </c>
      <c r="O19" s="22" t="s">
        <v>295</v>
      </c>
      <c r="P19" s="22" t="s">
        <v>314</v>
      </c>
      <c r="Q19" s="49" t="s">
        <v>311</v>
      </c>
      <c r="R19" s="20" t="s">
        <v>329</v>
      </c>
      <c r="S19" s="20" t="s">
        <v>330</v>
      </c>
      <c r="T19" s="21" t="s">
        <v>329</v>
      </c>
      <c r="X19" s="5"/>
    </row>
    <row r="20" spans="2:24" ht="39" customHeight="1" x14ac:dyDescent="0.25">
      <c r="B20" s="4" t="s">
        <v>76</v>
      </c>
      <c r="C20" s="60" t="s">
        <v>108</v>
      </c>
      <c r="D20" s="20" t="s">
        <v>357</v>
      </c>
      <c r="E20" s="21" t="s">
        <v>358</v>
      </c>
      <c r="F20" s="20" t="s">
        <v>195</v>
      </c>
      <c r="G20" s="31" t="s">
        <v>192</v>
      </c>
      <c r="H20" s="21" t="s">
        <v>193</v>
      </c>
      <c r="I20" s="20" t="s">
        <v>217</v>
      </c>
      <c r="J20" s="20" t="s">
        <v>271</v>
      </c>
      <c r="K20" s="28" t="s">
        <v>261</v>
      </c>
      <c r="L20" s="48" t="s">
        <v>273</v>
      </c>
      <c r="M20" s="57" t="s">
        <v>288</v>
      </c>
      <c r="N20" s="21" t="s">
        <v>179</v>
      </c>
      <c r="O20" s="22" t="s">
        <v>178</v>
      </c>
      <c r="P20" s="20" t="s">
        <v>177</v>
      </c>
      <c r="Q20" s="49" t="s">
        <v>176</v>
      </c>
      <c r="R20" s="34" t="s">
        <v>331</v>
      </c>
      <c r="S20" s="57" t="s">
        <v>337</v>
      </c>
      <c r="T20" s="35" t="s">
        <v>341</v>
      </c>
      <c r="X20" s="5"/>
    </row>
    <row r="21" spans="2:24" ht="39" customHeight="1" x14ac:dyDescent="0.25">
      <c r="B21" s="30" t="s">
        <v>102</v>
      </c>
      <c r="C21" s="44">
        <v>0.4</v>
      </c>
      <c r="D21" s="44">
        <v>0.3</v>
      </c>
      <c r="E21" s="45">
        <v>0.5</v>
      </c>
      <c r="F21" s="44">
        <f>1/F10</f>
        <v>0.5</v>
      </c>
      <c r="G21" s="44">
        <f>4/G10</f>
        <v>0.8</v>
      </c>
      <c r="H21" s="45">
        <f>1/H10</f>
        <v>0.33333333333333331</v>
      </c>
      <c r="I21" s="44">
        <v>0.6</v>
      </c>
      <c r="J21" s="44">
        <f>2.5/J10</f>
        <v>0.41666666666666669</v>
      </c>
      <c r="K21" s="45">
        <f>70/K10</f>
        <v>1.2727272727272727</v>
      </c>
      <c r="L21" s="44">
        <f>4/L10</f>
        <v>0.66666666666666663</v>
      </c>
      <c r="M21" s="44">
        <v>0.3</v>
      </c>
      <c r="N21" s="45">
        <f>7/N10</f>
        <v>1.1666666666666667</v>
      </c>
      <c r="O21" s="44">
        <f>8/O10</f>
        <v>0.8</v>
      </c>
      <c r="P21" s="44">
        <f>5/P10</f>
        <v>0.83333333333333337</v>
      </c>
      <c r="Q21" s="45">
        <f>5/Q10</f>
        <v>1</v>
      </c>
      <c r="R21" s="44">
        <f>2/R10</f>
        <v>0.4</v>
      </c>
      <c r="S21" s="44">
        <f>7/S10</f>
        <v>0.77777777777777779</v>
      </c>
      <c r="T21" s="45">
        <f>4/T10</f>
        <v>0.66666666666666663</v>
      </c>
      <c r="X21" s="5"/>
    </row>
    <row r="22" spans="2:24" ht="39" customHeight="1" x14ac:dyDescent="0.25">
      <c r="B22" s="30" t="s">
        <v>101</v>
      </c>
      <c r="C22" s="44">
        <v>0.1</v>
      </c>
      <c r="D22" s="44">
        <v>0.2</v>
      </c>
      <c r="E22" s="45">
        <v>0.3</v>
      </c>
      <c r="F22" s="44">
        <f>0.2/F10</f>
        <v>0.1</v>
      </c>
      <c r="G22" s="44">
        <f>1/G10</f>
        <v>0.2</v>
      </c>
      <c r="H22" s="45">
        <f>1.5/H10</f>
        <v>0.5</v>
      </c>
      <c r="I22" s="44">
        <f>1.5/I10</f>
        <v>0.42857142857142855</v>
      </c>
      <c r="J22" s="44">
        <f>1.5/J10</f>
        <v>0.25</v>
      </c>
      <c r="K22" s="45">
        <f>3/K10</f>
        <v>5.4545454545454543E-2</v>
      </c>
      <c r="L22" s="46">
        <f>3/L10</f>
        <v>0.5</v>
      </c>
      <c r="M22" s="46">
        <f>1/M10</f>
        <v>0.2</v>
      </c>
      <c r="N22" s="47">
        <v>0.25</v>
      </c>
      <c r="O22" s="44">
        <f>3/O10</f>
        <v>0.3</v>
      </c>
      <c r="P22" s="44">
        <v>0.3</v>
      </c>
      <c r="Q22" s="45">
        <v>0.3</v>
      </c>
      <c r="R22" s="44">
        <f>0.8/R10</f>
        <v>0.16</v>
      </c>
      <c r="S22" s="44">
        <f>1.2/S10</f>
        <v>0.13333333333333333</v>
      </c>
      <c r="T22" s="45">
        <f>1.5/T10</f>
        <v>0.25</v>
      </c>
      <c r="X22" s="6" t="s">
        <v>20</v>
      </c>
    </row>
    <row r="23" spans="2:24" ht="25.5" customHeight="1" x14ac:dyDescent="0.25">
      <c r="B23" s="2" t="s">
        <v>8</v>
      </c>
      <c r="C23" s="74">
        <f t="shared" ref="C23:T23" si="0">(C10-C17)/C10</f>
        <v>-0.39999999999999991</v>
      </c>
      <c r="D23" s="75">
        <f t="shared" si="0"/>
        <v>-0.30000000000000004</v>
      </c>
      <c r="E23" s="76">
        <f t="shared" si="0"/>
        <v>-0.25000000000000006</v>
      </c>
      <c r="F23" s="75">
        <f t="shared" si="0"/>
        <v>0</v>
      </c>
      <c r="G23" s="75">
        <f t="shared" si="0"/>
        <v>-0.2</v>
      </c>
      <c r="H23" s="76">
        <f t="shared" si="0"/>
        <v>-0.33333333333333331</v>
      </c>
      <c r="I23" s="75">
        <f t="shared" si="0"/>
        <v>-0.14285714285714285</v>
      </c>
      <c r="J23" s="75">
        <f t="shared" si="0"/>
        <v>-8.3333333333333329E-2</v>
      </c>
      <c r="K23" s="76">
        <f t="shared" si="0"/>
        <v>-0.36363636363636365</v>
      </c>
      <c r="L23" s="75">
        <f t="shared" si="0"/>
        <v>-0.16666666666666666</v>
      </c>
      <c r="M23" s="75">
        <f t="shared" si="0"/>
        <v>0.2</v>
      </c>
      <c r="N23" s="76">
        <f t="shared" si="0"/>
        <v>-0.5</v>
      </c>
      <c r="O23" s="75">
        <f t="shared" si="0"/>
        <v>-0.2</v>
      </c>
      <c r="P23" s="75">
        <f t="shared" si="0"/>
        <v>-0.33333333333333331</v>
      </c>
      <c r="Q23" s="76">
        <f t="shared" si="0"/>
        <v>-0.4</v>
      </c>
      <c r="R23" s="75">
        <f t="shared" si="0"/>
        <v>0.2</v>
      </c>
      <c r="S23" s="75">
        <f t="shared" si="0"/>
        <v>-0.1111111111111111</v>
      </c>
      <c r="T23" s="76">
        <f t="shared" si="0"/>
        <v>-0.16666666666666666</v>
      </c>
      <c r="X23" s="6" t="s">
        <v>21</v>
      </c>
    </row>
    <row r="24" spans="2:24" ht="25.5" customHeight="1" x14ac:dyDescent="0.25">
      <c r="B24" s="2" t="s">
        <v>5</v>
      </c>
      <c r="C24" s="73">
        <v>1.5</v>
      </c>
      <c r="D24" s="25">
        <v>3</v>
      </c>
      <c r="E24" s="26">
        <v>6</v>
      </c>
      <c r="F24" s="25">
        <v>0.8</v>
      </c>
      <c r="G24" s="25">
        <v>8</v>
      </c>
      <c r="H24" s="26">
        <v>12</v>
      </c>
      <c r="I24" s="25">
        <v>17</v>
      </c>
      <c r="J24" s="25">
        <v>18</v>
      </c>
      <c r="K24" s="26">
        <v>27</v>
      </c>
      <c r="L24" s="25">
        <v>30</v>
      </c>
      <c r="M24" s="25">
        <v>20</v>
      </c>
      <c r="N24" s="26">
        <v>30</v>
      </c>
      <c r="O24" s="25">
        <v>40</v>
      </c>
      <c r="P24" s="25">
        <v>50</v>
      </c>
      <c r="Q24" s="26">
        <v>60</v>
      </c>
      <c r="R24" s="25">
        <v>20</v>
      </c>
      <c r="S24" s="25">
        <v>30</v>
      </c>
      <c r="T24" s="26">
        <v>45</v>
      </c>
      <c r="X24" s="6" t="s">
        <v>22</v>
      </c>
    </row>
    <row r="25" spans="2:24" ht="39" customHeight="1" x14ac:dyDescent="0.25">
      <c r="B25" s="4" t="s">
        <v>77</v>
      </c>
      <c r="C25" s="18" t="s">
        <v>361</v>
      </c>
      <c r="D25" s="20" t="s">
        <v>361</v>
      </c>
      <c r="E25" s="35" t="s">
        <v>361</v>
      </c>
      <c r="F25" s="20" t="s">
        <v>360</v>
      </c>
      <c r="G25" s="34" t="s">
        <v>218</v>
      </c>
      <c r="H25" s="35" t="s">
        <v>218</v>
      </c>
      <c r="I25" s="34" t="s">
        <v>218</v>
      </c>
      <c r="J25" s="22" t="s">
        <v>218</v>
      </c>
      <c r="K25" s="49" t="s">
        <v>274</v>
      </c>
      <c r="L25" s="34" t="s">
        <v>280</v>
      </c>
      <c r="M25" s="57" t="s">
        <v>289</v>
      </c>
      <c r="N25" s="21" t="s">
        <v>293</v>
      </c>
      <c r="O25" s="22" t="s">
        <v>218</v>
      </c>
      <c r="P25" s="22" t="s">
        <v>218</v>
      </c>
      <c r="Q25" s="49" t="s">
        <v>318</v>
      </c>
      <c r="R25" s="20" t="s">
        <v>321</v>
      </c>
      <c r="S25" s="20" t="s">
        <v>293</v>
      </c>
      <c r="T25" s="28" t="s">
        <v>280</v>
      </c>
      <c r="X25" s="5"/>
    </row>
    <row r="26" spans="2:24" ht="18.75" x14ac:dyDescent="0.25">
      <c r="B26" s="1"/>
      <c r="C26" s="7"/>
      <c r="D26" s="8"/>
      <c r="E26" s="9"/>
      <c r="F26" s="8"/>
      <c r="G26" s="8"/>
      <c r="H26" s="9"/>
      <c r="I26" s="8"/>
      <c r="J26" s="8"/>
      <c r="K26" s="9"/>
      <c r="L26" s="8"/>
      <c r="M26" s="8"/>
      <c r="N26" s="9"/>
      <c r="O26" s="8"/>
      <c r="P26" s="8"/>
      <c r="Q26" s="9"/>
      <c r="R26" s="8"/>
      <c r="S26" s="8"/>
      <c r="T26" s="9"/>
      <c r="X26" s="6" t="s">
        <v>23</v>
      </c>
    </row>
    <row r="27" spans="2:24" ht="18.75" x14ac:dyDescent="0.25">
      <c r="B27" s="1"/>
      <c r="C27" s="7"/>
      <c r="D27" s="8"/>
      <c r="E27" s="9"/>
      <c r="F27" s="8"/>
      <c r="G27" s="8"/>
      <c r="H27" s="9"/>
      <c r="I27" s="8"/>
      <c r="J27" s="8"/>
      <c r="K27" s="9"/>
      <c r="L27" s="8"/>
      <c r="M27" s="8"/>
      <c r="N27" s="9"/>
      <c r="O27" s="8"/>
      <c r="P27" s="8"/>
      <c r="Q27" s="9"/>
      <c r="R27" s="8"/>
      <c r="S27" s="8"/>
      <c r="T27" s="9"/>
      <c r="X27" s="6" t="s">
        <v>24</v>
      </c>
    </row>
    <row r="28" spans="2:24" ht="18.75" x14ac:dyDescent="0.25">
      <c r="B28" s="1"/>
      <c r="C28" s="7"/>
      <c r="D28" s="8"/>
      <c r="E28" s="9"/>
      <c r="F28" s="8"/>
      <c r="G28" s="8"/>
      <c r="H28" s="9"/>
      <c r="I28" s="8"/>
      <c r="J28" s="8"/>
      <c r="K28" s="9"/>
      <c r="L28" s="8"/>
      <c r="M28" s="8"/>
      <c r="N28" s="9"/>
      <c r="O28" s="8"/>
      <c r="P28" s="8"/>
      <c r="Q28" s="9"/>
      <c r="R28" s="8"/>
      <c r="S28" s="8"/>
      <c r="T28" s="9"/>
      <c r="X28" s="6" t="s">
        <v>25</v>
      </c>
    </row>
    <row r="29" spans="2:24" ht="18.75" x14ac:dyDescent="0.25">
      <c r="B29" s="1"/>
      <c r="C29" s="7"/>
      <c r="D29" s="8"/>
      <c r="E29" s="9"/>
      <c r="F29" s="8"/>
      <c r="G29" s="8"/>
      <c r="H29" s="9"/>
      <c r="I29" s="8"/>
      <c r="J29" s="8"/>
      <c r="K29" s="9"/>
      <c r="L29" s="8"/>
      <c r="M29" s="8"/>
      <c r="N29" s="9"/>
      <c r="O29" s="8"/>
      <c r="P29" s="8"/>
      <c r="Q29" s="9"/>
      <c r="R29" s="8"/>
      <c r="S29" s="8"/>
      <c r="T29" s="9"/>
      <c r="X29" s="5" t="s">
        <v>26</v>
      </c>
    </row>
    <row r="30" spans="2:24" ht="18.75" x14ac:dyDescent="0.25">
      <c r="B30" s="1"/>
      <c r="C30" s="7"/>
      <c r="D30" s="8"/>
      <c r="E30" s="9"/>
      <c r="F30" s="8"/>
      <c r="G30" s="8"/>
      <c r="H30" s="9"/>
      <c r="I30" s="8"/>
      <c r="J30" s="8"/>
      <c r="K30" s="9"/>
      <c r="L30" s="8"/>
      <c r="M30" s="8"/>
      <c r="N30" s="9"/>
      <c r="O30" s="8"/>
      <c r="P30" s="8"/>
      <c r="Q30" s="9"/>
      <c r="R30" s="8"/>
      <c r="S30" s="8"/>
      <c r="T30" s="9"/>
      <c r="X30" s="5" t="s">
        <v>27</v>
      </c>
    </row>
    <row r="31" spans="2:24" ht="18.75" x14ac:dyDescent="0.25">
      <c r="B31" s="1"/>
      <c r="C31" s="7"/>
      <c r="D31" s="8"/>
      <c r="E31" s="9"/>
      <c r="F31" s="8"/>
      <c r="G31" s="8"/>
      <c r="H31" s="9"/>
      <c r="I31" s="8"/>
      <c r="J31" s="8"/>
      <c r="K31" s="9"/>
      <c r="L31" s="8"/>
      <c r="M31" s="8"/>
      <c r="N31" s="9"/>
      <c r="O31" s="8"/>
      <c r="P31" s="8"/>
      <c r="Q31" s="9"/>
      <c r="R31" s="8"/>
      <c r="S31" s="8"/>
      <c r="T31" s="9"/>
      <c r="X31" s="5" t="s">
        <v>28</v>
      </c>
    </row>
    <row r="32" spans="2:24" ht="18.75" x14ac:dyDescent="0.25">
      <c r="B32" s="1"/>
      <c r="C32" s="7"/>
      <c r="D32" s="8"/>
      <c r="E32" s="9"/>
      <c r="F32" s="8"/>
      <c r="G32" s="8"/>
      <c r="H32" s="9"/>
      <c r="I32" s="8"/>
      <c r="J32" s="8"/>
      <c r="K32" s="9"/>
      <c r="L32" s="8"/>
      <c r="M32" s="8"/>
      <c r="N32" s="9"/>
      <c r="O32" s="8"/>
      <c r="P32" s="8"/>
      <c r="Q32" s="9"/>
      <c r="R32" s="8"/>
      <c r="S32" s="8"/>
      <c r="T32" s="9"/>
      <c r="X32" s="5" t="s">
        <v>29</v>
      </c>
    </row>
    <row r="33" spans="2:24" ht="18.75" x14ac:dyDescent="0.25">
      <c r="B33" s="1"/>
      <c r="C33" s="7"/>
      <c r="D33" s="8"/>
      <c r="E33" s="9"/>
      <c r="F33" s="8"/>
      <c r="G33" s="8"/>
      <c r="H33" s="9"/>
      <c r="I33" s="8"/>
      <c r="J33" s="8"/>
      <c r="K33" s="9"/>
      <c r="L33" s="8"/>
      <c r="M33" s="8"/>
      <c r="N33" s="9"/>
      <c r="O33" s="8"/>
      <c r="P33" s="8"/>
      <c r="Q33" s="9"/>
      <c r="R33" s="8"/>
      <c r="S33" s="8"/>
      <c r="T33" s="9"/>
      <c r="X33" s="5" t="s">
        <v>30</v>
      </c>
    </row>
    <row r="34" spans="2:24" ht="18.75" x14ac:dyDescent="0.25">
      <c r="B34" s="1"/>
      <c r="C34" s="7"/>
      <c r="D34" s="8"/>
      <c r="E34" s="9"/>
      <c r="F34" s="8"/>
      <c r="G34" s="8"/>
      <c r="H34" s="9"/>
      <c r="I34" s="8"/>
      <c r="J34" s="8"/>
      <c r="K34" s="9"/>
      <c r="L34" s="8"/>
      <c r="M34" s="8"/>
      <c r="N34" s="9"/>
      <c r="O34" s="8"/>
      <c r="P34" s="8"/>
      <c r="Q34" s="9"/>
      <c r="R34" s="8"/>
      <c r="S34" s="8"/>
      <c r="T34" s="9"/>
      <c r="X34" s="5" t="s">
        <v>31</v>
      </c>
    </row>
    <row r="35" spans="2:24" ht="18.75" x14ac:dyDescent="0.25">
      <c r="B35" s="1"/>
      <c r="C35" s="7"/>
      <c r="D35" s="8"/>
      <c r="E35" s="9"/>
      <c r="F35" s="8"/>
      <c r="G35" s="8"/>
      <c r="H35" s="9"/>
      <c r="I35" s="8"/>
      <c r="J35" s="8"/>
      <c r="K35" s="9"/>
      <c r="L35" s="8"/>
      <c r="M35" s="8"/>
      <c r="N35" s="9"/>
      <c r="O35" s="8"/>
      <c r="P35" s="8"/>
      <c r="Q35" s="9"/>
      <c r="R35" s="8"/>
      <c r="S35" s="8"/>
      <c r="T35" s="9"/>
      <c r="X35" s="5" t="s">
        <v>32</v>
      </c>
    </row>
    <row r="36" spans="2:24" ht="18.75" x14ac:dyDescent="0.25">
      <c r="B36" s="1"/>
      <c r="C36" s="7"/>
      <c r="D36" s="8"/>
      <c r="E36" s="9"/>
      <c r="F36" s="8"/>
      <c r="G36" s="8"/>
      <c r="H36" s="9"/>
      <c r="I36" s="8"/>
      <c r="J36" s="8"/>
      <c r="K36" s="9"/>
      <c r="L36" s="8"/>
      <c r="M36" s="8"/>
      <c r="N36" s="9"/>
      <c r="O36" s="8"/>
      <c r="P36" s="8"/>
      <c r="Q36" s="9"/>
      <c r="R36" s="8"/>
      <c r="S36" s="8"/>
      <c r="T36" s="9"/>
      <c r="X36" s="5" t="s">
        <v>33</v>
      </c>
    </row>
    <row r="37" spans="2:24" ht="18.75" x14ac:dyDescent="0.25">
      <c r="B37" s="1"/>
      <c r="C37" s="7"/>
      <c r="D37" s="8"/>
      <c r="E37" s="9"/>
      <c r="F37" s="8"/>
      <c r="G37" s="8"/>
      <c r="H37" s="9"/>
      <c r="I37" s="8"/>
      <c r="J37" s="8"/>
      <c r="K37" s="9"/>
      <c r="L37" s="8"/>
      <c r="M37" s="8"/>
      <c r="N37" s="9"/>
      <c r="O37" s="8"/>
      <c r="P37" s="8"/>
      <c r="Q37" s="9"/>
      <c r="R37" s="8"/>
      <c r="S37" s="8"/>
      <c r="T37" s="9"/>
      <c r="X37" s="5" t="s">
        <v>34</v>
      </c>
    </row>
    <row r="38" spans="2:24" ht="18.75" x14ac:dyDescent="0.25">
      <c r="B38" s="1"/>
      <c r="C38" s="7"/>
      <c r="D38" s="8"/>
      <c r="E38" s="9"/>
      <c r="F38" s="8"/>
      <c r="G38" s="8"/>
      <c r="H38" s="9"/>
      <c r="I38" s="8"/>
      <c r="J38" s="8"/>
      <c r="K38" s="9"/>
      <c r="L38" s="8"/>
      <c r="M38" s="8"/>
      <c r="N38" s="9"/>
      <c r="O38" s="8"/>
      <c r="P38" s="8"/>
      <c r="Q38" s="9"/>
      <c r="R38" s="8"/>
      <c r="S38" s="8"/>
      <c r="T38" s="9"/>
      <c r="X38" s="5" t="s">
        <v>35</v>
      </c>
    </row>
    <row r="39" spans="2:24" ht="18.75" x14ac:dyDescent="0.3">
      <c r="B39" s="1"/>
      <c r="C39" s="10"/>
      <c r="D39" s="11"/>
      <c r="E39" s="12"/>
      <c r="F39" s="11"/>
      <c r="G39" s="11"/>
      <c r="H39" s="12"/>
      <c r="I39" s="11"/>
      <c r="J39" s="11"/>
      <c r="K39" s="12"/>
      <c r="L39" s="11"/>
      <c r="M39" s="11"/>
      <c r="N39" s="12"/>
      <c r="O39" s="11"/>
      <c r="P39" s="11"/>
      <c r="Q39" s="12"/>
      <c r="R39" s="11"/>
      <c r="S39" s="11"/>
      <c r="T39" s="12"/>
      <c r="X39" s="5" t="s">
        <v>36</v>
      </c>
    </row>
    <row r="40" spans="2:24" ht="18.75" x14ac:dyDescent="0.3">
      <c r="B40" s="1"/>
      <c r="C40" s="10"/>
      <c r="D40" s="11"/>
      <c r="E40" s="12"/>
      <c r="F40" s="11"/>
      <c r="G40" s="11"/>
      <c r="H40" s="12"/>
      <c r="I40" s="11"/>
      <c r="J40" s="11"/>
      <c r="K40" s="12"/>
      <c r="L40" s="11"/>
      <c r="M40" s="11"/>
      <c r="N40" s="12"/>
      <c r="O40" s="11"/>
      <c r="P40" s="11"/>
      <c r="Q40" s="12"/>
      <c r="R40" s="11"/>
      <c r="S40" s="11"/>
      <c r="T40" s="12"/>
    </row>
  </sheetData>
  <mergeCells count="12">
    <mergeCell ref="C2:E2"/>
    <mergeCell ref="F2:H2"/>
    <mergeCell ref="C1:E1"/>
    <mergeCell ref="F1:H1"/>
    <mergeCell ref="I1:K1"/>
    <mergeCell ref="O1:Q1"/>
    <mergeCell ref="R1:T1"/>
    <mergeCell ref="J2:L2"/>
    <mergeCell ref="N2:O2"/>
    <mergeCell ref="P2:Q2"/>
    <mergeCell ref="R2:T2"/>
    <mergeCell ref="L1:N1"/>
  </mergeCells>
  <pageMargins left="0.7" right="0.7" top="0.75" bottom="0.75" header="0.3" footer="0.3"/>
  <ignoredErrors>
    <ignoredError sqref="M21" evalError="1"/>
    <ignoredError sqref="M22" evalError="1" formula="1"/>
    <ignoredError sqref="G21" formula="1"/>
  </ignoredErrors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Hasburgo $</vt:lpstr>
      <vt:lpstr>Linea ESP - Concepto</vt:lpstr>
      <vt:lpstr>Linea AUS - 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Castañeda</dc:creator>
  <cp:lastModifiedBy>Alejandro Castañeda</cp:lastModifiedBy>
  <dcterms:created xsi:type="dcterms:W3CDTF">2026-02-14T20:20:36Z</dcterms:created>
  <dcterms:modified xsi:type="dcterms:W3CDTF">2026-04-26T16:48:23Z</dcterms:modified>
</cp:coreProperties>
</file>